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ing\waccache\CP1PEPF000068D3\EXCELCNV\cba908ef-856c-4df5-8887-42daead7c03c\"/>
    </mc:Choice>
  </mc:AlternateContent>
  <xr:revisionPtr revIDLastSave="0" documentId="8_{942C7E90-2296-4C4B-B7E2-DA0BDD5D8D1A}" xr6:coauthVersionLast="47" xr6:coauthVersionMax="47" xr10:uidLastSave="{00000000-0000-0000-0000-000000000000}"/>
  <bookViews>
    <workbookView xWindow="-60" yWindow="-60" windowWidth="15480" windowHeight="11640" firstSheet="1" activeTab="1" xr2:uid="{B806C8F4-BD55-465D-8FCE-3692F7CC87EB}"/>
  </bookViews>
  <sheets>
    <sheet name="Ficha cadastral" sheetId="8" r:id="rId1"/>
    <sheet name="Gabarito" sheetId="7" r:id="rId2"/>
    <sheet name="ST" sheetId="11" r:id="rId3"/>
  </sheets>
  <definedNames>
    <definedName name="_xlnm.Print_Area" localSheetId="0">'Ficha cadastral'!$A$1:$I$54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3" i="7" l="1"/>
  <c r="K63" i="7"/>
  <c r="I63" i="7"/>
  <c r="J63" i="7"/>
  <c r="M17" i="7"/>
  <c r="M18" i="7"/>
  <c r="M19" i="7"/>
  <c r="M16" i="7"/>
  <c r="K19" i="7"/>
  <c r="K18" i="7"/>
  <c r="K17" i="7"/>
  <c r="K16" i="7"/>
  <c r="I16" i="7"/>
  <c r="I17" i="7"/>
  <c r="J17" i="7"/>
  <c r="I18" i="7"/>
  <c r="I19" i="7"/>
  <c r="G228" i="7"/>
  <c r="D31" i="11"/>
  <c r="D15" i="11"/>
  <c r="M141" i="7"/>
  <c r="M142" i="7"/>
  <c r="M143" i="7"/>
  <c r="M144" i="7"/>
  <c r="M145" i="7"/>
  <c r="M146" i="7"/>
  <c r="M147" i="7"/>
  <c r="M148" i="7"/>
  <c r="M140" i="7"/>
  <c r="K141" i="7"/>
  <c r="K142" i="7"/>
  <c r="K143" i="7"/>
  <c r="K144" i="7"/>
  <c r="K145" i="7"/>
  <c r="K146" i="7"/>
  <c r="K147" i="7"/>
  <c r="K148" i="7"/>
  <c r="K140" i="7"/>
  <c r="M132" i="7"/>
  <c r="M133" i="7"/>
  <c r="M134" i="7"/>
  <c r="M135" i="7"/>
  <c r="M136" i="7"/>
  <c r="M137" i="7"/>
  <c r="M138" i="7"/>
  <c r="M139" i="7"/>
  <c r="M131" i="7"/>
  <c r="K132" i="7"/>
  <c r="K133" i="7"/>
  <c r="K134" i="7"/>
  <c r="K135" i="7"/>
  <c r="K136" i="7"/>
  <c r="K137" i="7"/>
  <c r="K138" i="7"/>
  <c r="K139" i="7"/>
  <c r="K131" i="7"/>
  <c r="M130" i="7"/>
  <c r="K130" i="7"/>
  <c r="K70" i="7"/>
  <c r="M70" i="7"/>
  <c r="M50" i="7"/>
  <c r="K50" i="7"/>
  <c r="M49" i="7"/>
  <c r="K49" i="7"/>
  <c r="M40" i="7"/>
  <c r="M39" i="7"/>
  <c r="K40" i="7"/>
  <c r="K39" i="7"/>
  <c r="M31" i="7"/>
  <c r="M30" i="7"/>
  <c r="K31" i="7"/>
  <c r="K30" i="7"/>
  <c r="M29" i="7"/>
  <c r="M28" i="7"/>
  <c r="K29" i="7"/>
  <c r="K28" i="7"/>
  <c r="K82" i="7"/>
  <c r="M82" i="7"/>
  <c r="K83" i="7"/>
  <c r="M83" i="7"/>
  <c r="K84" i="7"/>
  <c r="M84" i="7"/>
  <c r="K85" i="7"/>
  <c r="M85" i="7"/>
  <c r="K86" i="7"/>
  <c r="M86" i="7"/>
  <c r="K87" i="7"/>
  <c r="M87" i="7"/>
  <c r="K88" i="7"/>
  <c r="M88" i="7"/>
  <c r="K89" i="7"/>
  <c r="M89" i="7"/>
  <c r="K90" i="7"/>
  <c r="M90" i="7"/>
  <c r="L213" i="7"/>
  <c r="M213" i="7"/>
  <c r="K213" i="7"/>
  <c r="I213" i="7"/>
  <c r="J213" i="7"/>
  <c r="L210" i="7"/>
  <c r="M210" i="7"/>
  <c r="K210" i="7"/>
  <c r="I210" i="7"/>
  <c r="J210" i="7"/>
  <c r="L209" i="7"/>
  <c r="M209" i="7"/>
  <c r="K209" i="7"/>
  <c r="I209" i="7"/>
  <c r="J209" i="7"/>
  <c r="L212" i="7"/>
  <c r="M212" i="7"/>
  <c r="K212" i="7"/>
  <c r="I212" i="7"/>
  <c r="L211" i="7"/>
  <c r="M211" i="7"/>
  <c r="K211" i="7"/>
  <c r="I211" i="7"/>
  <c r="C66" i="11" s="1"/>
  <c r="M166" i="7"/>
  <c r="K166" i="7"/>
  <c r="I166" i="7"/>
  <c r="J166" i="7"/>
  <c r="M165" i="7"/>
  <c r="K165" i="7"/>
  <c r="I165" i="7"/>
  <c r="J165" i="7"/>
  <c r="M164" i="7"/>
  <c r="K164" i="7"/>
  <c r="I164" i="7"/>
  <c r="J164" i="7"/>
  <c r="M163" i="7"/>
  <c r="K163" i="7"/>
  <c r="I163" i="7"/>
  <c r="J163" i="7"/>
  <c r="M162" i="7"/>
  <c r="K162" i="7"/>
  <c r="I162" i="7"/>
  <c r="J162" i="7"/>
  <c r="M161" i="7"/>
  <c r="K161" i="7"/>
  <c r="I161" i="7"/>
  <c r="J161" i="7"/>
  <c r="M160" i="7"/>
  <c r="K160" i="7"/>
  <c r="I160" i="7"/>
  <c r="J160" i="7"/>
  <c r="M159" i="7"/>
  <c r="K159" i="7"/>
  <c r="I159" i="7"/>
  <c r="M158" i="7"/>
  <c r="K158" i="7"/>
  <c r="I158" i="7"/>
  <c r="J158" i="7"/>
  <c r="M157" i="7"/>
  <c r="K157" i="7"/>
  <c r="I157" i="7"/>
  <c r="J157" i="7"/>
  <c r="M156" i="7"/>
  <c r="K156" i="7"/>
  <c r="I156" i="7"/>
  <c r="J156" i="7"/>
  <c r="M155" i="7"/>
  <c r="K155" i="7"/>
  <c r="I155" i="7"/>
  <c r="J155" i="7"/>
  <c r="M154" i="7"/>
  <c r="K154" i="7"/>
  <c r="I154" i="7"/>
  <c r="J154" i="7"/>
  <c r="I131" i="7"/>
  <c r="J131" i="7"/>
  <c r="I132" i="7"/>
  <c r="J132" i="7"/>
  <c r="I133" i="7"/>
  <c r="J133" i="7"/>
  <c r="I134" i="7"/>
  <c r="J134" i="7"/>
  <c r="I135" i="7"/>
  <c r="J135" i="7"/>
  <c r="I136" i="7"/>
  <c r="J136" i="7"/>
  <c r="I137" i="7"/>
  <c r="J137" i="7"/>
  <c r="I138" i="7"/>
  <c r="J138" i="7"/>
  <c r="I139" i="7"/>
  <c r="J139" i="7"/>
  <c r="I140" i="7"/>
  <c r="J140" i="7"/>
  <c r="I141" i="7"/>
  <c r="J141" i="7"/>
  <c r="I142" i="7"/>
  <c r="J142" i="7"/>
  <c r="I143" i="7"/>
  <c r="J143" i="7"/>
  <c r="I144" i="7"/>
  <c r="J144" i="7"/>
  <c r="I145" i="7"/>
  <c r="J145" i="7"/>
  <c r="I146" i="7"/>
  <c r="J146" i="7"/>
  <c r="I147" i="7"/>
  <c r="J147" i="7"/>
  <c r="I148" i="7"/>
  <c r="J148" i="7"/>
  <c r="M129" i="7"/>
  <c r="K129" i="7"/>
  <c r="I129" i="7"/>
  <c r="J129" i="7"/>
  <c r="M128" i="7"/>
  <c r="K128" i="7"/>
  <c r="I128" i="7"/>
  <c r="J128" i="7"/>
  <c r="M127" i="7"/>
  <c r="K127" i="7"/>
  <c r="I127" i="7"/>
  <c r="J127" i="7"/>
  <c r="M126" i="7"/>
  <c r="K126" i="7"/>
  <c r="I126" i="7"/>
  <c r="J126" i="7"/>
  <c r="M125" i="7"/>
  <c r="K125" i="7"/>
  <c r="I125" i="7"/>
  <c r="J125" i="7"/>
  <c r="M124" i="7"/>
  <c r="K124" i="7"/>
  <c r="I124" i="7"/>
  <c r="J124" i="7"/>
  <c r="M123" i="7"/>
  <c r="K123" i="7"/>
  <c r="I123" i="7"/>
  <c r="J123" i="7"/>
  <c r="M122" i="7"/>
  <c r="K122" i="7"/>
  <c r="I122" i="7"/>
  <c r="J122" i="7"/>
  <c r="M121" i="7"/>
  <c r="K121" i="7"/>
  <c r="I121" i="7"/>
  <c r="J121" i="7"/>
  <c r="M120" i="7"/>
  <c r="K120" i="7"/>
  <c r="I120" i="7"/>
  <c r="J120" i="7"/>
  <c r="M119" i="7"/>
  <c r="K119" i="7"/>
  <c r="I119" i="7"/>
  <c r="J119" i="7"/>
  <c r="M118" i="7"/>
  <c r="K118" i="7"/>
  <c r="I118" i="7"/>
  <c r="J118" i="7"/>
  <c r="M117" i="7"/>
  <c r="K117" i="7"/>
  <c r="I117" i="7"/>
  <c r="J117" i="7"/>
  <c r="M116" i="7"/>
  <c r="K116" i="7"/>
  <c r="I116" i="7"/>
  <c r="J116" i="7"/>
  <c r="M115" i="7"/>
  <c r="K115" i="7"/>
  <c r="I115" i="7"/>
  <c r="J115" i="7"/>
  <c r="M114" i="7"/>
  <c r="K114" i="7"/>
  <c r="I114" i="7"/>
  <c r="J114" i="7"/>
  <c r="M113" i="7"/>
  <c r="K113" i="7"/>
  <c r="I113" i="7"/>
  <c r="J113" i="7"/>
  <c r="I130" i="7"/>
  <c r="J130" i="7"/>
  <c r="M112" i="7"/>
  <c r="K112" i="7"/>
  <c r="I112" i="7"/>
  <c r="J112" i="7"/>
  <c r="M111" i="7"/>
  <c r="K111" i="7"/>
  <c r="I111" i="7"/>
  <c r="J111" i="7"/>
  <c r="M110" i="7"/>
  <c r="K110" i="7"/>
  <c r="I110" i="7"/>
  <c r="J110" i="7"/>
  <c r="M109" i="7"/>
  <c r="K109" i="7"/>
  <c r="I109" i="7"/>
  <c r="J109" i="7"/>
  <c r="M108" i="7"/>
  <c r="K108" i="7"/>
  <c r="I108" i="7"/>
  <c r="J108" i="7"/>
  <c r="M107" i="7"/>
  <c r="K107" i="7"/>
  <c r="I107" i="7"/>
  <c r="J107" i="7"/>
  <c r="M106" i="7"/>
  <c r="K106" i="7"/>
  <c r="I106" i="7"/>
  <c r="J106" i="7"/>
  <c r="M105" i="7"/>
  <c r="K105" i="7"/>
  <c r="I105" i="7"/>
  <c r="J105" i="7"/>
  <c r="M104" i="7"/>
  <c r="K104" i="7"/>
  <c r="I104" i="7"/>
  <c r="J104" i="7"/>
  <c r="M103" i="7"/>
  <c r="K103" i="7"/>
  <c r="I103" i="7"/>
  <c r="J103" i="7"/>
  <c r="M102" i="7"/>
  <c r="K102" i="7"/>
  <c r="I102" i="7"/>
  <c r="J102" i="7"/>
  <c r="M101" i="7"/>
  <c r="K101" i="7"/>
  <c r="I101" i="7"/>
  <c r="J101" i="7"/>
  <c r="M100" i="7"/>
  <c r="K100" i="7"/>
  <c r="I100" i="7"/>
  <c r="J100" i="7"/>
  <c r="M99" i="7"/>
  <c r="K99" i="7"/>
  <c r="I99" i="7"/>
  <c r="J99" i="7"/>
  <c r="M98" i="7"/>
  <c r="K98" i="7"/>
  <c r="I98" i="7"/>
  <c r="J98" i="7"/>
  <c r="M97" i="7"/>
  <c r="K97" i="7"/>
  <c r="I97" i="7"/>
  <c r="J97" i="7"/>
  <c r="M96" i="7"/>
  <c r="K96" i="7"/>
  <c r="I96" i="7"/>
  <c r="J96" i="7"/>
  <c r="M95" i="7"/>
  <c r="K95" i="7"/>
  <c r="I95" i="7"/>
  <c r="J95" i="7"/>
  <c r="M94" i="7"/>
  <c r="K94" i="7"/>
  <c r="I94" i="7"/>
  <c r="J94" i="7"/>
  <c r="M93" i="7"/>
  <c r="K93" i="7"/>
  <c r="I93" i="7"/>
  <c r="J93" i="7"/>
  <c r="M92" i="7"/>
  <c r="K92" i="7"/>
  <c r="I92" i="7"/>
  <c r="J92" i="7"/>
  <c r="M91" i="7"/>
  <c r="K91" i="7"/>
  <c r="I91" i="7"/>
  <c r="J91" i="7"/>
  <c r="I82" i="7"/>
  <c r="J82" i="7"/>
  <c r="I83" i="7"/>
  <c r="J83" i="7"/>
  <c r="I84" i="7"/>
  <c r="J84" i="7"/>
  <c r="I85" i="7"/>
  <c r="J85" i="7"/>
  <c r="I86" i="7"/>
  <c r="J86" i="7"/>
  <c r="M81" i="7"/>
  <c r="K81" i="7"/>
  <c r="I81" i="7"/>
  <c r="J81" i="7"/>
  <c r="M80" i="7"/>
  <c r="K80" i="7"/>
  <c r="I80" i="7"/>
  <c r="J80" i="7"/>
  <c r="M79" i="7"/>
  <c r="K79" i="7"/>
  <c r="I79" i="7"/>
  <c r="J79" i="7"/>
  <c r="M78" i="7"/>
  <c r="K78" i="7"/>
  <c r="I78" i="7"/>
  <c r="J78" i="7"/>
  <c r="M77" i="7"/>
  <c r="K77" i="7"/>
  <c r="I77" i="7"/>
  <c r="J77" i="7"/>
  <c r="M76" i="7"/>
  <c r="K76" i="7"/>
  <c r="I76" i="7"/>
  <c r="J76" i="7"/>
  <c r="M75" i="7"/>
  <c r="K75" i="7"/>
  <c r="I75" i="7"/>
  <c r="J75" i="7"/>
  <c r="M74" i="7"/>
  <c r="K74" i="7"/>
  <c r="I74" i="7"/>
  <c r="J74" i="7"/>
  <c r="M73" i="7"/>
  <c r="K73" i="7"/>
  <c r="I73" i="7"/>
  <c r="J73" i="7"/>
  <c r="M72" i="7"/>
  <c r="K72" i="7"/>
  <c r="I72" i="7"/>
  <c r="J72" i="7"/>
  <c r="M71" i="7"/>
  <c r="K71" i="7"/>
  <c r="I71" i="7"/>
  <c r="J71" i="7"/>
  <c r="I87" i="7"/>
  <c r="J87" i="7"/>
  <c r="I88" i="7"/>
  <c r="J88" i="7"/>
  <c r="I89" i="7"/>
  <c r="J89" i="7"/>
  <c r="I90" i="7"/>
  <c r="J90" i="7"/>
  <c r="M69" i="7"/>
  <c r="K69" i="7"/>
  <c r="I69" i="7"/>
  <c r="J69" i="7"/>
  <c r="M68" i="7"/>
  <c r="K68" i="7"/>
  <c r="I68" i="7"/>
  <c r="J68" i="7"/>
  <c r="M67" i="7"/>
  <c r="K67" i="7"/>
  <c r="I67" i="7"/>
  <c r="J67" i="7"/>
  <c r="M66" i="7"/>
  <c r="K66" i="7"/>
  <c r="I66" i="7"/>
  <c r="J66" i="7"/>
  <c r="M65" i="7"/>
  <c r="K65" i="7"/>
  <c r="I65" i="7"/>
  <c r="J65" i="7"/>
  <c r="M64" i="7"/>
  <c r="K64" i="7"/>
  <c r="I64" i="7"/>
  <c r="J64" i="7"/>
  <c r="M62" i="7"/>
  <c r="K62" i="7"/>
  <c r="I62" i="7"/>
  <c r="J62" i="7"/>
  <c r="M61" i="7"/>
  <c r="K61" i="7"/>
  <c r="I61" i="7"/>
  <c r="J61" i="7"/>
  <c r="M60" i="7"/>
  <c r="K60" i="7"/>
  <c r="I60" i="7"/>
  <c r="J60" i="7"/>
  <c r="M59" i="7"/>
  <c r="K59" i="7"/>
  <c r="I59" i="7"/>
  <c r="J59" i="7"/>
  <c r="M58" i="7"/>
  <c r="K58" i="7"/>
  <c r="I58" i="7"/>
  <c r="J58" i="7"/>
  <c r="M57" i="7"/>
  <c r="K57" i="7"/>
  <c r="I57" i="7"/>
  <c r="J57" i="7"/>
  <c r="M56" i="7"/>
  <c r="K56" i="7"/>
  <c r="I56" i="7"/>
  <c r="J56" i="7"/>
  <c r="M55" i="7"/>
  <c r="K55" i="7"/>
  <c r="I55" i="7"/>
  <c r="J55" i="7"/>
  <c r="I70" i="7"/>
  <c r="J70" i="7"/>
  <c r="I50" i="7"/>
  <c r="J50" i="7"/>
  <c r="I49" i="7"/>
  <c r="J49" i="7"/>
  <c r="M47" i="7"/>
  <c r="K47" i="7"/>
  <c r="I47" i="7"/>
  <c r="J47" i="7"/>
  <c r="M45" i="7"/>
  <c r="K45" i="7"/>
  <c r="I45" i="7"/>
  <c r="J45" i="7"/>
  <c r="M41" i="7"/>
  <c r="K41" i="7"/>
  <c r="I41" i="7"/>
  <c r="J41" i="7"/>
  <c r="M38" i="7"/>
  <c r="K38" i="7"/>
  <c r="I38" i="7"/>
  <c r="J38" i="7"/>
  <c r="M37" i="7"/>
  <c r="K37" i="7"/>
  <c r="I37" i="7"/>
  <c r="J37" i="7"/>
  <c r="M36" i="7"/>
  <c r="K36" i="7"/>
  <c r="I36" i="7"/>
  <c r="J36" i="7"/>
  <c r="I39" i="7"/>
  <c r="J39" i="7"/>
  <c r="I40" i="7"/>
  <c r="J40" i="7"/>
  <c r="L32" i="7"/>
  <c r="M32" i="7"/>
  <c r="K32" i="7"/>
  <c r="I32" i="7"/>
  <c r="J32" i="7"/>
  <c r="M35" i="7"/>
  <c r="K35" i="7"/>
  <c r="I35" i="7"/>
  <c r="J35" i="7"/>
  <c r="M34" i="7"/>
  <c r="K34" i="7"/>
  <c r="I34" i="7"/>
  <c r="J34" i="7"/>
  <c r="M33" i="7"/>
  <c r="K33" i="7"/>
  <c r="I33" i="7"/>
  <c r="J33" i="7"/>
  <c r="I30" i="7"/>
  <c r="J30" i="7"/>
  <c r="I31" i="7"/>
  <c r="J31" i="7"/>
  <c r="I28" i="7"/>
  <c r="J28" i="7"/>
  <c r="I29" i="7"/>
  <c r="J29" i="7"/>
  <c r="M23" i="7"/>
  <c r="K23" i="7"/>
  <c r="I23" i="7"/>
  <c r="J23" i="7"/>
  <c r="M22" i="7"/>
  <c r="K22" i="7"/>
  <c r="I22" i="7"/>
  <c r="J22" i="7"/>
  <c r="M21" i="7"/>
  <c r="K21" i="7"/>
  <c r="I21" i="7"/>
  <c r="J21" i="7"/>
  <c r="M20" i="7"/>
  <c r="K20" i="7"/>
  <c r="I20" i="7"/>
  <c r="J20" i="7"/>
  <c r="M227" i="7"/>
  <c r="K227" i="7"/>
  <c r="I227" i="7"/>
  <c r="J227" i="7"/>
  <c r="L226" i="7"/>
  <c r="M226" i="7"/>
  <c r="K226" i="7"/>
  <c r="I226" i="7"/>
  <c r="J226" i="7"/>
  <c r="M225" i="7"/>
  <c r="K225" i="7"/>
  <c r="I225" i="7"/>
  <c r="J225" i="7"/>
  <c r="M224" i="7"/>
  <c r="K224" i="7"/>
  <c r="I224" i="7"/>
  <c r="J224" i="7"/>
  <c r="M223" i="7"/>
  <c r="K223" i="7"/>
  <c r="I223" i="7"/>
  <c r="J223" i="7"/>
  <c r="M222" i="7"/>
  <c r="K222" i="7"/>
  <c r="I222" i="7"/>
  <c r="J222" i="7"/>
  <c r="K7" i="7"/>
  <c r="K217" i="7"/>
  <c r="K24" i="7"/>
  <c r="L25" i="7"/>
  <c r="M25" i="7"/>
  <c r="K25" i="7"/>
  <c r="I25" i="7"/>
  <c r="J25" i="7"/>
  <c r="F138" i="11"/>
  <c r="F129" i="11"/>
  <c r="F120" i="11"/>
  <c r="F102" i="11"/>
  <c r="F93" i="11"/>
  <c r="F84" i="11"/>
  <c r="F75" i="11"/>
  <c r="F66" i="11"/>
  <c r="F57" i="11"/>
  <c r="F48" i="11"/>
  <c r="F40" i="11"/>
  <c r="D211" i="11"/>
  <c r="F210" i="11"/>
  <c r="D202" i="11"/>
  <c r="F201" i="11"/>
  <c r="D193" i="11"/>
  <c r="F192" i="11"/>
  <c r="F183" i="11"/>
  <c r="D175" i="11"/>
  <c r="F174" i="11"/>
  <c r="F165" i="11"/>
  <c r="D166" i="11"/>
  <c r="D157" i="11"/>
  <c r="F156" i="11"/>
  <c r="D148" i="11"/>
  <c r="F147" i="11"/>
  <c r="F22" i="11"/>
  <c r="D139" i="11"/>
  <c r="D130" i="11"/>
  <c r="D121" i="11"/>
  <c r="D112" i="11"/>
  <c r="F111" i="11"/>
  <c r="D103" i="11"/>
  <c r="D94" i="11"/>
  <c r="D85" i="11"/>
  <c r="F13" i="11"/>
  <c r="D41" i="11"/>
  <c r="D32" i="11"/>
  <c r="D23" i="11"/>
  <c r="D22" i="11"/>
  <c r="D14" i="11"/>
  <c r="D13" i="11"/>
  <c r="K52" i="7"/>
  <c r="K27" i="7"/>
  <c r="L52" i="7"/>
  <c r="M52" i="7"/>
  <c r="I52" i="7"/>
  <c r="J52" i="7"/>
  <c r="M215" i="7"/>
  <c r="K215" i="7"/>
  <c r="I215" i="7"/>
  <c r="J215" i="7"/>
  <c r="M27" i="7"/>
  <c r="M26" i="7"/>
  <c r="K26" i="7"/>
  <c r="I26" i="7"/>
  <c r="J26" i="7"/>
  <c r="I27" i="7"/>
  <c r="J27" i="7"/>
  <c r="M204" i="7"/>
  <c r="K204" i="7"/>
  <c r="M203" i="7"/>
  <c r="K203" i="7"/>
  <c r="I203" i="7"/>
  <c r="J203" i="7"/>
  <c r="I204" i="7"/>
  <c r="J204" i="7"/>
  <c r="M48" i="7"/>
  <c r="K48" i="7"/>
  <c r="I48" i="7"/>
  <c r="J48" i="7"/>
  <c r="M46" i="7"/>
  <c r="K46" i="7"/>
  <c r="I46" i="7"/>
  <c r="J46" i="7"/>
  <c r="M44" i="7"/>
  <c r="K44" i="7"/>
  <c r="I44" i="7"/>
  <c r="J44" i="7"/>
  <c r="M43" i="7"/>
  <c r="K43" i="7"/>
  <c r="I43" i="7"/>
  <c r="J43" i="7"/>
  <c r="M42" i="7"/>
  <c r="K42" i="7"/>
  <c r="I42" i="7"/>
  <c r="J42" i="7"/>
  <c r="M54" i="7"/>
  <c r="M149" i="7"/>
  <c r="M150" i="7"/>
  <c r="M151" i="7"/>
  <c r="M152" i="7"/>
  <c r="M153" i="7"/>
  <c r="M167" i="7"/>
  <c r="M168" i="7"/>
  <c r="M169" i="7"/>
  <c r="M170" i="7"/>
  <c r="M171" i="7"/>
  <c r="M172" i="7"/>
  <c r="M173" i="7"/>
  <c r="M174" i="7"/>
  <c r="M175" i="7"/>
  <c r="M176" i="7"/>
  <c r="M177" i="7"/>
  <c r="M178" i="7"/>
  <c r="M179" i="7"/>
  <c r="M180" i="7"/>
  <c r="M181" i="7"/>
  <c r="M182" i="7"/>
  <c r="M183" i="7"/>
  <c r="M184" i="7"/>
  <c r="M185" i="7"/>
  <c r="M186" i="7"/>
  <c r="M187" i="7"/>
  <c r="M188" i="7"/>
  <c r="M189" i="7"/>
  <c r="M190" i="7"/>
  <c r="M191" i="7"/>
  <c r="M192" i="7"/>
  <c r="M193" i="7"/>
  <c r="M194" i="7"/>
  <c r="M195" i="7"/>
  <c r="M196" i="7"/>
  <c r="M197" i="7"/>
  <c r="M198" i="7"/>
  <c r="M199" i="7"/>
  <c r="M200" i="7"/>
  <c r="M201" i="7"/>
  <c r="M202" i="7"/>
  <c r="M205" i="7"/>
  <c r="M206" i="7"/>
  <c r="M207" i="7"/>
  <c r="M208" i="7"/>
  <c r="M214" i="7"/>
  <c r="M216" i="7"/>
  <c r="M217" i="7"/>
  <c r="M218" i="7"/>
  <c r="M219" i="7"/>
  <c r="M220" i="7"/>
  <c r="M221" i="7"/>
  <c r="M51" i="7"/>
  <c r="M53" i="7"/>
  <c r="K221" i="7"/>
  <c r="K220" i="7"/>
  <c r="K219" i="7"/>
  <c r="K218" i="7"/>
  <c r="K216" i="7"/>
  <c r="K214" i="7"/>
  <c r="K208" i="7"/>
  <c r="K207" i="7"/>
  <c r="K206" i="7"/>
  <c r="K202" i="7"/>
  <c r="K205" i="7"/>
  <c r="K201" i="7"/>
  <c r="K200" i="7"/>
  <c r="K175" i="7"/>
  <c r="K176" i="7"/>
  <c r="K177" i="7"/>
  <c r="K178" i="7"/>
  <c r="K179" i="7"/>
  <c r="K180" i="7"/>
  <c r="K181" i="7"/>
  <c r="K182" i="7"/>
  <c r="K183" i="7"/>
  <c r="K184" i="7"/>
  <c r="K185" i="7"/>
  <c r="K186" i="7"/>
  <c r="K187" i="7"/>
  <c r="K188" i="7"/>
  <c r="K189" i="7"/>
  <c r="K190" i="7"/>
  <c r="K191" i="7"/>
  <c r="K192" i="7"/>
  <c r="K193" i="7"/>
  <c r="K194" i="7"/>
  <c r="K195" i="7"/>
  <c r="K196" i="7"/>
  <c r="K197" i="7"/>
  <c r="K198" i="7"/>
  <c r="K199" i="7"/>
  <c r="K174" i="7"/>
  <c r="K173" i="7"/>
  <c r="K172" i="7"/>
  <c r="K168" i="7"/>
  <c r="K169" i="7"/>
  <c r="K170" i="7"/>
  <c r="K171" i="7"/>
  <c r="K167" i="7"/>
  <c r="K150" i="7"/>
  <c r="K151" i="7"/>
  <c r="K152" i="7"/>
  <c r="K153" i="7"/>
  <c r="K149" i="7"/>
  <c r="K54" i="7"/>
  <c r="K53" i="7"/>
  <c r="K51" i="7"/>
  <c r="I24" i="7"/>
  <c r="J24" i="7"/>
  <c r="I51" i="7"/>
  <c r="J51" i="7"/>
  <c r="I53" i="7"/>
  <c r="J53" i="7"/>
  <c r="I54" i="7"/>
  <c r="J54" i="7"/>
  <c r="I149" i="7"/>
  <c r="J149" i="7"/>
  <c r="I150" i="7"/>
  <c r="J150" i="7"/>
  <c r="I151" i="7"/>
  <c r="J151" i="7"/>
  <c r="I152" i="7"/>
  <c r="J152" i="7"/>
  <c r="I153" i="7"/>
  <c r="J153" i="7"/>
  <c r="I167" i="7"/>
  <c r="J167" i="7"/>
  <c r="I168" i="7"/>
  <c r="J168" i="7"/>
  <c r="I169" i="7"/>
  <c r="J169" i="7"/>
  <c r="I170" i="7"/>
  <c r="J170" i="7"/>
  <c r="I171" i="7"/>
  <c r="J171" i="7"/>
  <c r="I172" i="7"/>
  <c r="J172" i="7"/>
  <c r="I173" i="7"/>
  <c r="J173" i="7"/>
  <c r="I174" i="7"/>
  <c r="J174" i="7"/>
  <c r="I175" i="7"/>
  <c r="J175" i="7"/>
  <c r="I176" i="7"/>
  <c r="J176" i="7"/>
  <c r="I177" i="7"/>
  <c r="J177" i="7"/>
  <c r="I178" i="7"/>
  <c r="J178" i="7"/>
  <c r="I179" i="7"/>
  <c r="J179" i="7"/>
  <c r="I180" i="7"/>
  <c r="J180" i="7"/>
  <c r="I181" i="7"/>
  <c r="J181" i="7"/>
  <c r="I182" i="7"/>
  <c r="J182" i="7"/>
  <c r="I183" i="7"/>
  <c r="J183" i="7"/>
  <c r="I184" i="7"/>
  <c r="J184" i="7"/>
  <c r="I185" i="7"/>
  <c r="J185" i="7"/>
  <c r="I186" i="7"/>
  <c r="J186" i="7"/>
  <c r="I187" i="7"/>
  <c r="J187" i="7"/>
  <c r="I188" i="7"/>
  <c r="J188" i="7"/>
  <c r="I189" i="7"/>
  <c r="J189" i="7"/>
  <c r="I190" i="7"/>
  <c r="J190" i="7"/>
  <c r="I191" i="7"/>
  <c r="J191" i="7"/>
  <c r="I192" i="7"/>
  <c r="J192" i="7"/>
  <c r="I193" i="7"/>
  <c r="J193" i="7"/>
  <c r="I194" i="7"/>
  <c r="J194" i="7"/>
  <c r="I195" i="7"/>
  <c r="J195" i="7"/>
  <c r="I196" i="7"/>
  <c r="J196" i="7"/>
  <c r="I197" i="7"/>
  <c r="J197" i="7"/>
  <c r="I198" i="7"/>
  <c r="J198" i="7"/>
  <c r="I199" i="7"/>
  <c r="J199" i="7"/>
  <c r="I200" i="7"/>
  <c r="J200" i="7"/>
  <c r="I201" i="7"/>
  <c r="J201" i="7"/>
  <c r="I202" i="7"/>
  <c r="J202" i="7"/>
  <c r="I205" i="7"/>
  <c r="I206" i="7"/>
  <c r="C93" i="11" s="1"/>
  <c r="J206" i="7"/>
  <c r="I207" i="7"/>
  <c r="J207" i="7"/>
  <c r="I208" i="7"/>
  <c r="J208" i="7"/>
  <c r="I214" i="7"/>
  <c r="J214" i="7"/>
  <c r="I216" i="7"/>
  <c r="J216" i="7"/>
  <c r="I217" i="7"/>
  <c r="J217" i="7"/>
  <c r="I218" i="7"/>
  <c r="J218" i="7"/>
  <c r="I219" i="7"/>
  <c r="J219" i="7"/>
  <c r="I220" i="7"/>
  <c r="J220" i="7"/>
  <c r="I221" i="7"/>
  <c r="C31" i="11"/>
  <c r="M24" i="7"/>
  <c r="J16" i="7"/>
  <c r="J221" i="7"/>
  <c r="C210" i="11"/>
  <c r="C212" i="11"/>
  <c r="E212" i="11"/>
  <c r="C40" i="11"/>
  <c r="C138" i="11"/>
  <c r="C140" i="11"/>
  <c r="C174" i="11"/>
  <c r="C177" i="11"/>
  <c r="E174" i="11"/>
  <c r="C102" i="11"/>
  <c r="C104" i="11"/>
  <c r="J18" i="7"/>
  <c r="J205" i="7"/>
  <c r="E31" i="11"/>
  <c r="C33" i="11"/>
  <c r="C34" i="11"/>
  <c r="C141" i="11"/>
  <c r="J19" i="7"/>
  <c r="J159" i="7"/>
  <c r="J211" i="7"/>
  <c r="E138" i="11"/>
  <c r="C176" i="11"/>
  <c r="E176" i="11"/>
  <c r="E40" i="11"/>
  <c r="C43" i="11"/>
  <c r="C41" i="11"/>
  <c r="E41" i="11"/>
  <c r="N23" i="11"/>
  <c r="C42" i="11"/>
  <c r="C32" i="11"/>
  <c r="E32" i="11"/>
  <c r="H23" i="11"/>
  <c r="C139" i="11"/>
  <c r="E139" i="11"/>
  <c r="K17" i="11"/>
  <c r="C143" i="11"/>
  <c r="M228" i="7"/>
  <c r="C175" i="11"/>
  <c r="E175" i="11"/>
  <c r="C179" i="11" s="1"/>
  <c r="H17" i="11"/>
  <c r="E93" i="11"/>
  <c r="C95" i="11"/>
  <c r="E95" i="11"/>
  <c r="C96" i="11" s="1"/>
  <c r="C68" i="11"/>
  <c r="E68" i="11"/>
  <c r="E66" i="11"/>
  <c r="C69" i="11"/>
  <c r="E102" i="11"/>
  <c r="C22" i="11"/>
  <c r="C201" i="11"/>
  <c r="C213" i="11"/>
  <c r="C192" i="11"/>
  <c r="C120" i="11"/>
  <c r="C84" i="11"/>
  <c r="C165" i="11"/>
  <c r="C156" i="11"/>
  <c r="C105" i="11"/>
  <c r="C13" i="11"/>
  <c r="C111" i="11"/>
  <c r="C48" i="11"/>
  <c r="C129" i="11"/>
  <c r="C44" i="11"/>
  <c r="E210" i="11"/>
  <c r="C147" i="11"/>
  <c r="C57" i="11"/>
  <c r="C183" i="11"/>
  <c r="J212" i="7"/>
  <c r="J228" i="7"/>
  <c r="N12" i="7"/>
  <c r="C36" i="11"/>
  <c r="C75" i="11"/>
  <c r="E75" i="11"/>
  <c r="C77" i="11"/>
  <c r="E77" i="11"/>
  <c r="C78" i="11"/>
  <c r="E129" i="11"/>
  <c r="C131" i="11"/>
  <c r="E131" i="11"/>
  <c r="C132" i="11"/>
  <c r="C122" i="11"/>
  <c r="E122" i="11"/>
  <c r="C123" i="11"/>
  <c r="E120" i="11"/>
  <c r="C67" i="11"/>
  <c r="E67" i="11"/>
  <c r="N20" i="11"/>
  <c r="E48" i="11"/>
  <c r="C50" i="11"/>
  <c r="E50" i="11"/>
  <c r="C51" i="11"/>
  <c r="E192" i="11"/>
  <c r="C194" i="11"/>
  <c r="E194" i="11"/>
  <c r="C195" i="11"/>
  <c r="E165" i="11"/>
  <c r="C167" i="11"/>
  <c r="E167" i="11"/>
  <c r="C168" i="11" s="1"/>
  <c r="C211" i="11"/>
  <c r="E211" i="11"/>
  <c r="N17" i="11"/>
  <c r="C94" i="11"/>
  <c r="E94" i="11"/>
  <c r="K21" i="11"/>
  <c r="E183" i="11"/>
  <c r="C185" i="11"/>
  <c r="E185" i="11"/>
  <c r="C186" i="11" s="1"/>
  <c r="E13" i="11"/>
  <c r="C15" i="11"/>
  <c r="E15" i="11"/>
  <c r="C16" i="11"/>
  <c r="C203" i="11"/>
  <c r="E203" i="11"/>
  <c r="C204" i="11"/>
  <c r="E201" i="11"/>
  <c r="E84" i="11"/>
  <c r="C86" i="11"/>
  <c r="E86" i="11"/>
  <c r="C87" i="11"/>
  <c r="C113" i="11"/>
  <c r="E113" i="11"/>
  <c r="C114" i="11"/>
  <c r="E111" i="11"/>
  <c r="C59" i="11"/>
  <c r="E59" i="11"/>
  <c r="C60" i="11"/>
  <c r="E57" i="11"/>
  <c r="C103" i="11"/>
  <c r="E103" i="11"/>
  <c r="K23" i="11"/>
  <c r="E22" i="11"/>
  <c r="C24" i="11"/>
  <c r="E24" i="11"/>
  <c r="C25" i="11"/>
  <c r="E147" i="11"/>
  <c r="C149" i="11"/>
  <c r="E149" i="11"/>
  <c r="C150" i="11"/>
  <c r="C158" i="11"/>
  <c r="E158" i="11"/>
  <c r="C159" i="11"/>
  <c r="E156" i="11"/>
  <c r="C85" i="11"/>
  <c r="E85" i="11"/>
  <c r="K20" i="11"/>
  <c r="C23" i="11"/>
  <c r="E23" i="11"/>
  <c r="H20" i="11"/>
  <c r="C49" i="11"/>
  <c r="E49" i="11"/>
  <c r="N21" i="11"/>
  <c r="C148" i="11"/>
  <c r="E148" i="11"/>
  <c r="H16" i="11"/>
  <c r="C130" i="11"/>
  <c r="E130" i="11"/>
  <c r="K14" i="11"/>
  <c r="C76" i="11"/>
  <c r="E76" i="11"/>
  <c r="K22" i="11"/>
  <c r="K24" i="11" s="1"/>
  <c r="C80" i="11"/>
  <c r="C14" i="11"/>
  <c r="E14" i="11"/>
  <c r="C18" i="11" s="1"/>
  <c r="H22" i="11"/>
  <c r="H24" i="11" s="1"/>
  <c r="C121" i="11"/>
  <c r="E121" i="11"/>
  <c r="K15" i="11"/>
  <c r="C112" i="11"/>
  <c r="E112" i="11"/>
  <c r="K16" i="11"/>
  <c r="C116" i="11"/>
  <c r="C193" i="11"/>
  <c r="E193" i="11"/>
  <c r="N14" i="11"/>
  <c r="C58" i="11"/>
  <c r="E58" i="11"/>
  <c r="C62" i="11" s="1"/>
  <c r="N22" i="11"/>
  <c r="N24" i="11" s="1"/>
  <c r="C202" i="11"/>
  <c r="E202" i="11"/>
  <c r="N15" i="11"/>
  <c r="C206" i="11"/>
  <c r="C98" i="11"/>
  <c r="C215" i="11"/>
  <c r="C184" i="11"/>
  <c r="E184" i="11"/>
  <c r="N16" i="11"/>
  <c r="C188" i="11"/>
  <c r="C157" i="11"/>
  <c r="E157" i="11"/>
  <c r="C161" i="11" s="1"/>
  <c r="H14" i="11"/>
  <c r="C107" i="11"/>
  <c r="C71" i="11"/>
  <c r="C166" i="11"/>
  <c r="E166" i="11"/>
  <c r="H15" i="11"/>
  <c r="C170" i="11"/>
  <c r="C134" i="11"/>
  <c r="C89" i="11"/>
  <c r="C125" i="11"/>
  <c r="C152" i="11"/>
  <c r="H18" i="11"/>
  <c r="C53" i="11"/>
  <c r="C197" i="11"/>
  <c r="C27" i="11"/>
  <c r="N18" i="11" l="1"/>
  <c r="K18" i="11"/>
  <c r="I228" i="7"/>
  <c r="K12" i="7" s="1"/>
  <c r="K228" i="7"/>
</calcChain>
</file>

<file path=xl/sharedStrings.xml><?xml version="1.0" encoding="utf-8"?>
<sst xmlns="http://schemas.openxmlformats.org/spreadsheetml/2006/main" count="1040" uniqueCount="465">
  <si>
    <t>FICHA CADASTRAL PARA CLIENTES NOVOS</t>
  </si>
  <si>
    <r>
      <t xml:space="preserve"> </t>
    </r>
    <r>
      <rPr>
        <sz val="11"/>
        <rFont val="Cambria"/>
        <family val="1"/>
      </rPr>
      <t>Preencher a ficha cadastral e enviar 03 duplicatas pagas de fornecedores diferentes. O valor dos boletos é corresponde ao valor das parcelas do pedido solicitado.</t>
    </r>
  </si>
  <si>
    <r>
      <t xml:space="preserve">TODOS OS CAMPOS SÃO DE PREENCHIMENTO </t>
    </r>
    <r>
      <rPr>
        <b/>
        <u/>
        <sz val="14"/>
        <color indexed="10"/>
        <rFont val="Cambria"/>
        <family val="1"/>
      </rPr>
      <t>OBRIGATÓRIO</t>
    </r>
  </si>
  <si>
    <r>
      <t xml:space="preserve">                                      OFF PAPER INDÚSTRIA DE PAPEIS ESPECIAIS EIRELI                                     
                                       </t>
    </r>
    <r>
      <rPr>
        <i/>
        <sz val="11"/>
        <rFont val="Cambria"/>
        <family val="1"/>
      </rPr>
      <t>AV. Antônio Basílio de Carvalho n.º 2111, Nova Baden, 
                                          C.E.P. 37.480-000 Lambari - MG - Cx. Postal n.º33 
                                          CNPJ: 01.715.468/0001-25  / INSC. EST.: 378.345.102.00-24 
                                          (35)3271-1450 / 3271-3483 / 3271-3559</t>
    </r>
  </si>
  <si>
    <t>Nome Fantasia:</t>
  </si>
  <si>
    <t>Razão Social:</t>
  </si>
  <si>
    <t>CNPJ:</t>
  </si>
  <si>
    <t>Insc.Est.:</t>
  </si>
  <si>
    <t>Endereço:</t>
  </si>
  <si>
    <t>Bairro:</t>
  </si>
  <si>
    <t>CEP:</t>
  </si>
  <si>
    <t>Cidade:</t>
  </si>
  <si>
    <t>UF:</t>
  </si>
  <si>
    <t>País:</t>
  </si>
  <si>
    <t>CONTATOS</t>
  </si>
  <si>
    <t>Telefones da empresa:</t>
  </si>
  <si>
    <t>WhatsApp:</t>
  </si>
  <si>
    <t>E-mail para envio da NF-e:</t>
  </si>
  <si>
    <t>Resp. p/ Compras:</t>
  </si>
  <si>
    <t>INFORMAÇÕES OBRIGATÓRIAS</t>
  </si>
  <si>
    <t>Cliente é contribuinte de ICMS?</t>
  </si>
  <si>
    <t>Informação Obrigatória</t>
  </si>
  <si>
    <t>REFERÊNCIAS COMERCIAIS (mínimo 5 fornecedores)</t>
  </si>
  <si>
    <t>EMPRESA</t>
  </si>
  <si>
    <t>CIDADE/UF</t>
  </si>
  <si>
    <t>TELEFONE - CONTATO</t>
  </si>
  <si>
    <t>REFERÊNCIAS FORNECIDAS PELO REPRESENTANTE(Marcar apenas uma alternativa em cada pergunta)</t>
  </si>
  <si>
    <t>Já conhecia o cliente antes de atender pela Off Paper?</t>
  </si>
  <si>
    <t>Em caso positivo, mais ou menos, há quanto tempo o conhece?</t>
  </si>
  <si>
    <t>Já foi realizada visita na loja do cliente?</t>
  </si>
  <si>
    <t>Qual o porte da empresa?</t>
  </si>
  <si>
    <t>Qual o principal ramo?</t>
  </si>
  <si>
    <t xml:space="preserve">Cliente possui mais de uma empresa? </t>
  </si>
  <si>
    <t xml:space="preserve">CNPJ: </t>
  </si>
  <si>
    <t>Possui algum colega de representada que já conhecia esse cliente?</t>
  </si>
  <si>
    <t>Como são os pagamentos dessa empresa?</t>
  </si>
  <si>
    <t xml:space="preserve">Indicaria ele para outras representadas ou assinaria responsabilidade por esse cliente? </t>
  </si>
  <si>
    <t xml:space="preserve">De 1 a 10, qual nota você avalia esse cliente? </t>
  </si>
  <si>
    <t>Observações Adicionais do cliente:</t>
  </si>
  <si>
    <t>Quais das suas representadas você vende para esse cliente?</t>
  </si>
  <si>
    <t>NOME DA FÁBRICA</t>
  </si>
  <si>
    <t>TELEFONE</t>
  </si>
  <si>
    <t>LIMITE</t>
  </si>
  <si>
    <t>DATA:</t>
  </si>
  <si>
    <t>Assinatura do representante</t>
  </si>
  <si>
    <t>OBS.: O NÃO PREENCHIMENTO DESTA FICHA NO ATO DA COMPRA, FARÁ COM QUE O PEDIDO SEJA BLOQUEADO PELA EMPRESA.</t>
  </si>
  <si>
    <t xml:space="preserve">          Isamar Representações
               Rafael - (27) 9.9257-8828 
             Isaias - (27) 9.9961-9515
                  isamaronline@hotmail.com</t>
  </si>
  <si>
    <t>Representada:</t>
  </si>
  <si>
    <t>Isamar Representações</t>
  </si>
  <si>
    <t>Data:</t>
  </si>
  <si>
    <t>Município:</t>
  </si>
  <si>
    <t>Resp. pela compra:</t>
  </si>
  <si>
    <t>Telefones:</t>
  </si>
  <si>
    <t>Celular:</t>
  </si>
  <si>
    <t>Transportadora:</t>
  </si>
  <si>
    <t>Tel Transp:</t>
  </si>
  <si>
    <t>CNPJ Transportadora:</t>
  </si>
  <si>
    <t>Email cliente:</t>
  </si>
  <si>
    <t>Cond. De Pgto:</t>
  </si>
  <si>
    <t>30 / 45 / 60 dias</t>
  </si>
  <si>
    <t>Total s/ IPI</t>
  </si>
  <si>
    <t>Total c/ IPI</t>
  </si>
  <si>
    <t>Observação:</t>
  </si>
  <si>
    <t>SUFRAMA</t>
  </si>
  <si>
    <t>CÓD. PROD.</t>
  </si>
  <si>
    <t>ICMS INTERNO DO PRODUTO
(NORTE / NORDESTE E ES)</t>
  </si>
  <si>
    <t>CÓD. NOTA</t>
  </si>
  <si>
    <t>DESCRIÇÃO</t>
  </si>
  <si>
    <t>UNID. VENDA EM PCTS</t>
  </si>
  <si>
    <t>QUANT. DE PCTS</t>
  </si>
  <si>
    <t>PREÇO</t>
  </si>
  <si>
    <t>+IPI</t>
  </si>
  <si>
    <t>PRECO TOTAL SEM IPI</t>
  </si>
  <si>
    <t>PRECO TOTAL COM IPI</t>
  </si>
  <si>
    <t>Nº VOLUMES</t>
  </si>
  <si>
    <t>PESO DO PACOTE (KG)</t>
  </si>
  <si>
    <t>PESO DO VOLUME (KG)</t>
  </si>
  <si>
    <t>CUBAGEM DO VOLUME A  x  L  x  C</t>
  </si>
  <si>
    <t xml:space="preserve">10592 - OFF CUT - PLOTTER DE RECORTE - OFF-P3 - BRANCO </t>
  </si>
  <si>
    <r>
      <t xml:space="preserve">10592 - OFF CUT - PLOTTER DE RECORTE - OFF-P3 - BRANCO - </t>
    </r>
    <r>
      <rPr>
        <b/>
        <sz val="11"/>
        <color indexed="10"/>
        <rFont val="Calibri"/>
        <family val="2"/>
      </rPr>
      <t>Lançamento</t>
    </r>
  </si>
  <si>
    <t>UNIDADE</t>
  </si>
  <si>
    <t>22X31X15</t>
  </si>
  <si>
    <t xml:space="preserve">10593 - OFF CUT - PLOTTER DE RECORTE - OFF-P3 - ROSA </t>
  </si>
  <si>
    <r>
      <t xml:space="preserve">10593 - OFF CUT - PLOTTER DE RECORTE - OFF-P3 - ROSA - </t>
    </r>
    <r>
      <rPr>
        <b/>
        <sz val="11"/>
        <color indexed="10"/>
        <rFont val="Calibri"/>
        <family val="2"/>
      </rPr>
      <t>Lançamento</t>
    </r>
  </si>
  <si>
    <t xml:space="preserve">10591 - OFF CUT - PLOTTER DE RECORTE - OFF-P3 - AZUL </t>
  </si>
  <si>
    <r>
      <t>10591 - OFF CUT - PLOTTER DE RECORTE - OFF-P3 - AZUL -</t>
    </r>
    <r>
      <rPr>
        <b/>
        <sz val="11"/>
        <color indexed="10"/>
        <rFont val="Calibri"/>
        <family val="2"/>
      </rPr>
      <t>Lançamento</t>
    </r>
  </si>
  <si>
    <t xml:space="preserve">10594 - OFF CUT - PLOTTER DE RECORTE - OFF-P3 - VERDE </t>
  </si>
  <si>
    <r>
      <t xml:space="preserve">10594 - OFF CUT - PLOTTER DE RECORTE - OFF-P3 - VERDE - </t>
    </r>
    <r>
      <rPr>
        <b/>
        <sz val="11"/>
        <color indexed="10"/>
        <rFont val="Calibri"/>
        <family val="2"/>
      </rPr>
      <t>Lançamento</t>
    </r>
  </si>
  <si>
    <r>
      <t xml:space="preserve">10573 -PLASTIFICADORA A4 OFF-L01 </t>
    </r>
    <r>
      <rPr>
        <b/>
        <sz val="12"/>
        <color indexed="17"/>
        <rFont val="Calibri"/>
        <family val="2"/>
      </rPr>
      <t>127V</t>
    </r>
  </si>
  <si>
    <t>06 UNIDADES</t>
  </si>
  <si>
    <t>8x13x40</t>
  </si>
  <si>
    <r>
      <t xml:space="preserve">10574 - </t>
    </r>
    <r>
      <rPr>
        <b/>
        <sz val="10"/>
        <rFont val="Calibri"/>
        <family val="2"/>
      </rPr>
      <t>PLASTIFICADORA A4 OFF-L01- MODELO</t>
    </r>
    <r>
      <rPr>
        <b/>
        <sz val="12"/>
        <rFont val="Calibri"/>
        <family val="2"/>
      </rPr>
      <t xml:space="preserve"> </t>
    </r>
    <r>
      <rPr>
        <b/>
        <sz val="12"/>
        <color indexed="10"/>
        <rFont val="Calibri"/>
        <family val="2"/>
      </rPr>
      <t>220V</t>
    </r>
  </si>
  <si>
    <r>
      <t xml:space="preserve">10575 - PLASTIFICADORA GUILHOTINA A3 OFF-LG03 </t>
    </r>
    <r>
      <rPr>
        <b/>
        <sz val="12"/>
        <color indexed="17"/>
        <rFont val="Calibri"/>
        <family val="2"/>
      </rPr>
      <t>127V</t>
    </r>
  </si>
  <si>
    <t>04 UNIDADES</t>
  </si>
  <si>
    <t>12x20x49</t>
  </si>
  <si>
    <r>
      <t xml:space="preserve">10576 - </t>
    </r>
    <r>
      <rPr>
        <b/>
        <sz val="10"/>
        <rFont val="Calibri"/>
        <family val="2"/>
      </rPr>
      <t xml:space="preserve">PLASTIFICADORA GUILHOTINA A3 OFF-LG03 - MODELO </t>
    </r>
    <r>
      <rPr>
        <b/>
        <sz val="12"/>
        <color indexed="10"/>
        <rFont val="Calibri"/>
        <family val="2"/>
      </rPr>
      <t>220V</t>
    </r>
  </si>
  <si>
    <r>
      <t xml:space="preserve">10590 - PLASTIFICACAO </t>
    </r>
    <r>
      <rPr>
        <b/>
        <sz val="10"/>
        <rFont val="Calibri"/>
        <family val="2"/>
      </rPr>
      <t xml:space="preserve">A5 154MMX216MM C/ 100 LAMINAS </t>
    </r>
  </si>
  <si>
    <t>10 PCTS</t>
  </si>
  <si>
    <t>33x24x15</t>
  </si>
  <si>
    <r>
      <t xml:space="preserve">10480 - PLASTIFICACAO </t>
    </r>
    <r>
      <rPr>
        <b/>
        <sz val="10"/>
        <rFont val="Calibri"/>
        <family val="2"/>
      </rPr>
      <t xml:space="preserve">A4 220mmX307mm C/ 100 LAMINAS </t>
    </r>
  </si>
  <si>
    <t>14x34x44</t>
  </si>
  <si>
    <r>
      <t xml:space="preserve">10577 - PLASTIFICACAO </t>
    </r>
    <r>
      <rPr>
        <b/>
        <sz val="10"/>
        <rFont val="Calibri"/>
        <family val="2"/>
      </rPr>
      <t xml:space="preserve">A3 C/50 LAMINAS 303mmX426mm </t>
    </r>
  </si>
  <si>
    <t>16x32x45</t>
  </si>
  <si>
    <r>
      <t xml:space="preserve">10578 - PLASTIFICACAO </t>
    </r>
    <r>
      <rPr>
        <b/>
        <sz val="10"/>
        <rFont val="Calibri"/>
        <family val="2"/>
      </rPr>
      <t xml:space="preserve">IDENTIDADE 80mmX110mm C/100 LAMINAS </t>
    </r>
  </si>
  <si>
    <t>20 PCTS</t>
  </si>
  <si>
    <t>16x22x32</t>
  </si>
  <si>
    <t>10595 - FILME DE LAMINACAO TRANSPARENTE A FRIO A4 20 FLS</t>
  </si>
  <si>
    <t>23X31X15</t>
  </si>
  <si>
    <t>10596 - FILME DE LAMINACAO HOLOGRAFICO A FRIO A4 20 FLS</t>
  </si>
  <si>
    <r>
      <t xml:space="preserve">10613 - ADESIVO VINIL </t>
    </r>
    <r>
      <rPr>
        <b/>
        <sz val="10"/>
        <color indexed="10"/>
        <rFont val="Calibri"/>
        <family val="2"/>
      </rPr>
      <t>HOLOGRAFICO BRANCO</t>
    </r>
    <r>
      <rPr>
        <b/>
        <sz val="10"/>
        <color indexed="63"/>
        <rFont val="Calibri"/>
        <family val="2"/>
      </rPr>
      <t xml:space="preserve"> A4 20 FLS - </t>
    </r>
    <r>
      <rPr>
        <b/>
        <sz val="10"/>
        <color indexed="10"/>
        <rFont val="Calibri"/>
        <family val="2"/>
      </rPr>
      <t>Lançamento</t>
    </r>
  </si>
  <si>
    <r>
      <t xml:space="preserve">10612 - ADESIVO VINIL </t>
    </r>
    <r>
      <rPr>
        <b/>
        <sz val="10"/>
        <color indexed="10"/>
        <rFont val="Calibri"/>
        <family val="2"/>
      </rPr>
      <t>HOLOGRAFICO TRANSPARENTE</t>
    </r>
    <r>
      <rPr>
        <b/>
        <sz val="10"/>
        <color indexed="63"/>
        <rFont val="Calibri"/>
        <family val="2"/>
      </rPr>
      <t xml:space="preserve"> A4 20 FLS - </t>
    </r>
    <r>
      <rPr>
        <b/>
        <sz val="10"/>
        <color indexed="10"/>
        <rFont val="Calibri"/>
        <family val="2"/>
      </rPr>
      <t>Lançamento</t>
    </r>
  </si>
  <si>
    <t>0528</t>
  </si>
  <si>
    <t>10448 - ADESIVO TRANSPARENTE - LEITOSO - A4 120G 10 FLS</t>
  </si>
  <si>
    <r>
      <t xml:space="preserve">10580 - ADESIVO VINIL </t>
    </r>
    <r>
      <rPr>
        <b/>
        <sz val="10"/>
        <rFont val="Calibri"/>
        <family val="2"/>
      </rPr>
      <t xml:space="preserve">100% TRANSPARENTE A4 120G 10 FLS </t>
    </r>
  </si>
  <si>
    <r>
      <t xml:space="preserve">10581 - ADESIVO VINIL </t>
    </r>
    <r>
      <rPr>
        <b/>
        <sz val="10"/>
        <rFont val="Calibri"/>
        <family val="2"/>
      </rPr>
      <t xml:space="preserve">BRANCO A4 120G 10 FLS </t>
    </r>
  </si>
  <si>
    <r>
      <t xml:space="preserve">10582 - ADESIVO VINIL </t>
    </r>
    <r>
      <rPr>
        <b/>
        <sz val="10"/>
        <rFont val="Calibri"/>
        <family val="2"/>
      </rPr>
      <t xml:space="preserve">FOSCO BRANCO A4 90G 10 FLS </t>
    </r>
  </si>
  <si>
    <r>
      <t xml:space="preserve">10534 - PAPEL FOTOGRAFICO ADESIVO A4 </t>
    </r>
    <r>
      <rPr>
        <b/>
        <u/>
        <sz val="10"/>
        <color indexed="60"/>
        <rFont val="Calibri"/>
        <family val="2"/>
      </rPr>
      <t>80G</t>
    </r>
    <r>
      <rPr>
        <b/>
        <sz val="10"/>
        <color indexed="63"/>
        <rFont val="Calibri"/>
        <family val="2"/>
      </rPr>
      <t xml:space="preserve"> 20 FLS</t>
    </r>
  </si>
  <si>
    <t>13x33x45</t>
  </si>
  <si>
    <r>
      <t xml:space="preserve">10527 - PAPEL FOTOGRAFICO ADESIVO A4 </t>
    </r>
    <r>
      <rPr>
        <b/>
        <u/>
        <sz val="10"/>
        <color indexed="60"/>
        <rFont val="Calibri"/>
        <family val="2"/>
      </rPr>
      <t>130G</t>
    </r>
    <r>
      <rPr>
        <b/>
        <u/>
        <sz val="10"/>
        <color indexed="10"/>
        <rFont val="Calibri"/>
        <family val="2"/>
      </rPr>
      <t xml:space="preserve"> </t>
    </r>
    <r>
      <rPr>
        <b/>
        <u/>
        <sz val="10"/>
        <rFont val="Calibri"/>
        <family val="2"/>
      </rPr>
      <t>50 FLS</t>
    </r>
  </si>
  <si>
    <t>10063 - PAPEL FOTOGRAFICO ADESIVO A4 135G 20 FLS</t>
  </si>
  <si>
    <t>22x24x32</t>
  </si>
  <si>
    <r>
      <t xml:space="preserve">10611 - FOTOGRAFICO ADESIVO MATTE A4 </t>
    </r>
    <r>
      <rPr>
        <b/>
        <sz val="10"/>
        <color indexed="10"/>
        <rFont val="Calibri"/>
        <family val="2"/>
      </rPr>
      <t>115G</t>
    </r>
    <r>
      <rPr>
        <b/>
        <sz val="10"/>
        <rFont val="Calibri"/>
        <family val="2"/>
      </rPr>
      <t xml:space="preserve"> 50 FLS - </t>
    </r>
    <r>
      <rPr>
        <b/>
        <sz val="10"/>
        <color indexed="10"/>
        <rFont val="Calibri"/>
        <family val="2"/>
      </rPr>
      <t>Lançamento</t>
    </r>
  </si>
  <si>
    <r>
      <t xml:space="preserve">10610 - FOTOGRAFICO ADESIVO MATTE A4 </t>
    </r>
    <r>
      <rPr>
        <b/>
        <sz val="10"/>
        <color indexed="10"/>
        <rFont val="Calibri"/>
        <family val="2"/>
      </rPr>
      <t>130G</t>
    </r>
    <r>
      <rPr>
        <b/>
        <sz val="10"/>
        <rFont val="Calibri"/>
        <family val="2"/>
      </rPr>
      <t xml:space="preserve"> 50 FLS - </t>
    </r>
    <r>
      <rPr>
        <b/>
        <sz val="10"/>
        <color indexed="10"/>
        <rFont val="Calibri"/>
        <family val="2"/>
      </rPr>
      <t>Lançamento</t>
    </r>
  </si>
  <si>
    <r>
      <t xml:space="preserve">10549 - PAPEL FOTOGRAFICO </t>
    </r>
    <r>
      <rPr>
        <b/>
        <sz val="10"/>
        <rFont val="Calibri"/>
        <family val="2"/>
      </rPr>
      <t xml:space="preserve">GLOSSY A4 120G 50 FLS </t>
    </r>
  </si>
  <si>
    <t>10059 - PAPEL FOTOGRAFICO A4 180G 50 FLS</t>
  </si>
  <si>
    <r>
      <t xml:space="preserve">10525 - PAPEL FOTOGRAFICO A4 180G </t>
    </r>
    <r>
      <rPr>
        <b/>
        <u/>
        <sz val="10"/>
        <color indexed="10"/>
        <rFont val="Calibri"/>
        <family val="2"/>
      </rPr>
      <t>20 FLS</t>
    </r>
  </si>
  <si>
    <r>
      <t xml:space="preserve">10526 - PAPEL FOTOGRAFICO A4 </t>
    </r>
    <r>
      <rPr>
        <b/>
        <u/>
        <sz val="10"/>
        <color indexed="10"/>
        <rFont val="Calibri"/>
        <family val="2"/>
      </rPr>
      <t>240G</t>
    </r>
    <r>
      <rPr>
        <b/>
        <sz val="10"/>
        <color indexed="63"/>
        <rFont val="Calibri"/>
        <family val="2"/>
      </rPr>
      <t xml:space="preserve"> 50 FLS</t>
    </r>
  </si>
  <si>
    <t>10062 - PAPEL FOTOGRAFICO DUPLA FACE A4 220G 20 FLS</t>
  </si>
  <si>
    <t>15x33x45</t>
  </si>
  <si>
    <r>
      <t xml:space="preserve">10061 - PAPEL FOTOGRAFICO </t>
    </r>
    <r>
      <rPr>
        <b/>
        <u/>
        <sz val="10"/>
        <color indexed="10"/>
        <rFont val="Calibri"/>
        <family val="2"/>
      </rPr>
      <t>A3</t>
    </r>
    <r>
      <rPr>
        <b/>
        <sz val="10"/>
        <color indexed="63"/>
        <rFont val="Calibri"/>
        <family val="2"/>
      </rPr>
      <t xml:space="preserve"> 180G 20 FLS</t>
    </r>
  </si>
  <si>
    <t>10066 - PAPEL FOTOGRAFICO 250G 10 X15CM 20 FLS</t>
  </si>
  <si>
    <t>22x33x45</t>
  </si>
  <si>
    <r>
      <t xml:space="preserve">10065 - PAPEL FOTOGRAFICO MATTE FOSCO A4 </t>
    </r>
    <r>
      <rPr>
        <b/>
        <sz val="10"/>
        <color indexed="10"/>
        <rFont val="Calibri"/>
        <family val="2"/>
      </rPr>
      <t>108G</t>
    </r>
    <r>
      <rPr>
        <b/>
        <sz val="10"/>
        <color indexed="63"/>
        <rFont val="Calibri"/>
        <family val="2"/>
      </rPr>
      <t xml:space="preserve"> 100 FLS</t>
    </r>
  </si>
  <si>
    <t>16x34x45</t>
  </si>
  <si>
    <r>
      <t xml:space="preserve">10609 - FOTOGRAFICO MATTE FOSCO A4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50 FLS - </t>
    </r>
    <r>
      <rPr>
        <b/>
        <sz val="10"/>
        <color indexed="10"/>
        <rFont val="Calibri"/>
        <family val="2"/>
      </rPr>
      <t>Lançamento</t>
    </r>
  </si>
  <si>
    <t>0146</t>
  </si>
  <si>
    <r>
      <t xml:space="preserve">10608 - TRANSFER PARA TECIDOS CLAROS A4 150G 10 FLS - </t>
    </r>
    <r>
      <rPr>
        <b/>
        <sz val="10"/>
        <color indexed="10"/>
        <rFont val="Calibri"/>
        <family val="2"/>
      </rPr>
      <t>Lançamento</t>
    </r>
  </si>
  <si>
    <t>10524 - PAPEL SUBLIMATICO A4 100G 100 FLS</t>
  </si>
  <si>
    <t>0511</t>
  </si>
  <si>
    <t>10447 - TRANSPARENCIA A4 JATO DE TINTA COM TARJA 150G 10 FLS</t>
  </si>
  <si>
    <t>12x32x45</t>
  </si>
  <si>
    <t xml:space="preserve">10476 - MANTA DE IMA ADESIVADA A4 5 FLS - 0.3mm </t>
  </si>
  <si>
    <t>17x23x32</t>
  </si>
  <si>
    <t xml:space="preserve">10485 - MANTA DE IMA A4 5 FLS - 0.3mm </t>
  </si>
  <si>
    <t>7978</t>
  </si>
  <si>
    <t>10518 - PAPEL LAMICOTE OURO A4 250G 10FLS</t>
  </si>
  <si>
    <t>0,161</t>
  </si>
  <si>
    <t>16x31x44</t>
  </si>
  <si>
    <t>7985</t>
  </si>
  <si>
    <t>10519 - PAPEL LAMICOTE PRATA A4 250G 10FLS</t>
  </si>
  <si>
    <t>10520 - PAPEL LAMICOTE ROSE GOLD A4 250G 10FLS</t>
  </si>
  <si>
    <t>10521 - PAPEL LAMICOTE AZUL A4 250G 10FLS</t>
  </si>
  <si>
    <t>10522 - PAPEL LAMICOTE VERDE A4 250G 10FLS</t>
  </si>
  <si>
    <t>10523 - PAPEL LAMICOTE VERMELHO A4 250G 10FLS</t>
  </si>
  <si>
    <t xml:space="preserve">10536 - PAPEL LAMICOTE PRETO A4 250G 10 FLS </t>
  </si>
  <si>
    <t xml:space="preserve">10537 - PAPEL LAMICOTE COBRE A4 250G 10 FLS </t>
  </si>
  <si>
    <t xml:space="preserve">10565 - PAPEL LAMICOTE NOVO ROSE GOLD A4 250G 10 FLS </t>
  </si>
  <si>
    <r>
      <t xml:space="preserve">10638 - PAPEL LAMICOTE </t>
    </r>
    <r>
      <rPr>
        <b/>
        <sz val="10"/>
        <color indexed="10"/>
        <rFont val="Calibri"/>
        <family val="2"/>
      </rPr>
      <t>OURO MINAS</t>
    </r>
    <r>
      <rPr>
        <b/>
        <sz val="10"/>
        <color indexed="63"/>
        <rFont val="Calibri"/>
        <family val="2"/>
      </rPr>
      <t xml:space="preserve"> A4 250G 10FLS - </t>
    </r>
    <r>
      <rPr>
        <b/>
        <sz val="10"/>
        <color indexed="10"/>
        <rFont val="Calibri"/>
        <family val="2"/>
      </rPr>
      <t>Lançamento</t>
    </r>
  </si>
  <si>
    <t xml:space="preserve">10570 - PAPEL LAMICOTE HOLOGRAFICO VERMELHO A4 250G 10 FLS </t>
  </si>
  <si>
    <t xml:space="preserve">10569 - PAPEL LAMICOTE HOLOGRAFICO VERDE A4 250G 10 FLS </t>
  </si>
  <si>
    <t xml:space="preserve">10568 - PAPEL LAMICOTE HOLOGRAFICO ROXO A4 250G 10 FLS </t>
  </si>
  <si>
    <t xml:space="preserve">10567 - PAPEL LAMICOTE HOLOGRAFICO ROSE GOLD A4 250G 10 FLS </t>
  </si>
  <si>
    <t xml:space="preserve">10566 - PAPEL LAMICOTE HOLOGRAFICO ARCO IRIS A4 250G 10 FLS </t>
  </si>
  <si>
    <t xml:space="preserve">10597 - PAPEL GLITTER IMPRIMIVEL 250G A4 10 FLS </t>
  </si>
  <si>
    <t>18X33X45</t>
  </si>
  <si>
    <r>
      <t xml:space="preserve">10564 - </t>
    </r>
    <r>
      <rPr>
        <b/>
        <sz val="10"/>
        <rFont val="Calibri"/>
        <family val="2"/>
      </rPr>
      <t xml:space="preserve">KIT GLITTER METALICO A4 250G 10 FLS </t>
    </r>
  </si>
  <si>
    <t>18x33x45</t>
  </si>
  <si>
    <t xml:space="preserve">10557 - PAPEL GLITTER METALICO PINK A4 250G 10 FLS </t>
  </si>
  <si>
    <t xml:space="preserve">10555 - PAPEL GLITTER METALICO AZUL TURQUESA A4 250G 10 FLS </t>
  </si>
  <si>
    <t xml:space="preserve">10561 - PAPEL GLITTER METALICO TELHA A4 250G 10 FLS </t>
  </si>
  <si>
    <t xml:space="preserve">10556 - PAPEL GLITTER METALICO OURO A4 250G 10 FLS </t>
  </si>
  <si>
    <t xml:space="preserve">10560 - PAPEL GLITTER METALICO ROSE GOLD A4 250G 10 FLS </t>
  </si>
  <si>
    <t xml:space="preserve">10554 - PAPEL GLITTER METALICO AZUL CELESTE A4 250G 10 FLS </t>
  </si>
  <si>
    <t>10558 - PAPEL GLITTER METALICO PRATA A4 250G 10 FLS</t>
  </si>
  <si>
    <t xml:space="preserve">10563 - PAPEL GLITTER METALICO VERMELHO A4 250G 10 FLS </t>
  </si>
  <si>
    <t xml:space="preserve">10559 - PAPEL GLITTER METALICO PRETO A4 250G 10 FLS </t>
  </si>
  <si>
    <t xml:space="preserve">10562 - PAPEL GLITTER METALICO VERDE A4 250G 10 FLS </t>
  </si>
  <si>
    <t>0450</t>
  </si>
  <si>
    <r>
      <t xml:space="preserve">10603 - PAPEL GLITTER METALICO ROSA A4 250G 10 FLS  - </t>
    </r>
    <r>
      <rPr>
        <b/>
        <sz val="10"/>
        <color indexed="10"/>
        <rFont val="Calibri"/>
        <family val="2"/>
      </rPr>
      <t>Lançamento</t>
    </r>
  </si>
  <si>
    <t>0467</t>
  </si>
  <si>
    <r>
      <t xml:space="preserve">10605 - PAPEL GLITTER METALICO PERUANO A4 250G 10 FLS - </t>
    </r>
    <r>
      <rPr>
        <b/>
        <sz val="10"/>
        <color indexed="10"/>
        <rFont val="Calibri"/>
        <family val="2"/>
      </rPr>
      <t>Lançamento</t>
    </r>
  </si>
  <si>
    <t>6483</t>
  </si>
  <si>
    <r>
      <t xml:space="preserve">10604 - PAPEL GLITTER METALICO ARCO-IRIS A4 250G 10 FLS - </t>
    </r>
    <r>
      <rPr>
        <b/>
        <sz val="10"/>
        <color indexed="10"/>
        <rFont val="Calibri"/>
        <family val="2"/>
      </rPr>
      <t>Lançamento</t>
    </r>
  </si>
  <si>
    <t>5691</t>
  </si>
  <si>
    <r>
      <t xml:space="preserve">10606 - PAPEL GLITTER METALICO AMARELO A4 250G 10 FLS - </t>
    </r>
    <r>
      <rPr>
        <b/>
        <sz val="10"/>
        <color indexed="10"/>
        <rFont val="Calibri"/>
        <family val="2"/>
      </rPr>
      <t>Lançamento</t>
    </r>
  </si>
  <si>
    <t>5677</t>
  </si>
  <si>
    <r>
      <t xml:space="preserve">10607 - PAPEL GLITTER METALICO OURO VELHO A4 250G 10 FLS - </t>
    </r>
    <r>
      <rPr>
        <b/>
        <sz val="10"/>
        <color indexed="10"/>
        <rFont val="Calibri"/>
        <family val="2"/>
      </rPr>
      <t>Lançamento</t>
    </r>
  </si>
  <si>
    <t>10599 - PAPEL GLITTER METALICO NEON VERDE A4 250G 10 FLS</t>
  </si>
  <si>
    <t>10602 - PAPEL GLITTER METALICO NEON LARANJA A4 250G 10 FLS</t>
  </si>
  <si>
    <t>10601 - PAPEL GLITTER METALICO NEON AMARELO A4 250G 10 FLS</t>
  </si>
  <si>
    <t>10600 - PAPEL GLITTER METALICO NEON PINK A4 250G 10 FLS</t>
  </si>
  <si>
    <r>
      <t xml:space="preserve">10451 - PAPEL GLITTER AZUL NEON A4 180G 5 FLS - </t>
    </r>
    <r>
      <rPr>
        <b/>
        <i/>
        <sz val="10"/>
        <color indexed="17"/>
        <rFont val="Calibri"/>
        <family val="2"/>
      </rPr>
      <t>Indisponível</t>
    </r>
  </si>
  <si>
    <t>03 PCTS</t>
  </si>
  <si>
    <r>
      <t xml:space="preserve">10458 - PAPEL GLITTER VERMELHO A4 180G 5 FLS - </t>
    </r>
    <r>
      <rPr>
        <b/>
        <i/>
        <sz val="10"/>
        <color indexed="17"/>
        <rFont val="Calibri"/>
        <family val="2"/>
      </rPr>
      <t>Indisponível</t>
    </r>
  </si>
  <si>
    <r>
      <t xml:space="preserve">10457 - PAPEL GLITTER PRATA A4 180G 5 FLS - </t>
    </r>
    <r>
      <rPr>
        <b/>
        <i/>
        <sz val="10"/>
        <color indexed="17"/>
        <rFont val="Calibri"/>
        <family val="2"/>
      </rPr>
      <t>Indisponível</t>
    </r>
  </si>
  <si>
    <r>
      <t xml:space="preserve">10452 - PAPEL GLITTER PINK A4 180G 5 FLS - </t>
    </r>
    <r>
      <rPr>
        <b/>
        <i/>
        <sz val="10"/>
        <color indexed="17"/>
        <rFont val="Calibri"/>
        <family val="2"/>
      </rPr>
      <t>Indisponível</t>
    </r>
  </si>
  <si>
    <r>
      <t xml:space="preserve">10454 - PAPEL GLITTER OURO A4 180G 5 FLS - </t>
    </r>
    <r>
      <rPr>
        <b/>
        <i/>
        <sz val="10"/>
        <color indexed="17"/>
        <rFont val="Calibri"/>
        <family val="2"/>
      </rPr>
      <t>Indisponível</t>
    </r>
  </si>
  <si>
    <t>10453 - PAPEL GLITTER VERDE A4 180G 5 FLS</t>
  </si>
  <si>
    <r>
      <t xml:space="preserve">10455 - PAPEL GLITTER BRANCO A4 180G 5 FLS - </t>
    </r>
    <r>
      <rPr>
        <b/>
        <i/>
        <sz val="10"/>
        <color indexed="17"/>
        <rFont val="Calibri"/>
        <family val="2"/>
      </rPr>
      <t>Indisponível</t>
    </r>
  </si>
  <si>
    <t>10456 - PAPEL GLITTER PRETO A4 180G 5 FLS</t>
  </si>
  <si>
    <t xml:space="preserve">10538 - PAPEL GLITTER ROSE GOLD A4 180G 5 FLS </t>
  </si>
  <si>
    <r>
      <t xml:space="preserve">10553 - </t>
    </r>
    <r>
      <rPr>
        <b/>
        <sz val="10"/>
        <color indexed="10"/>
        <rFont val="Calibri"/>
        <family val="2"/>
      </rPr>
      <t xml:space="preserve">OFF KIT NEON </t>
    </r>
    <r>
      <rPr>
        <b/>
        <sz val="10"/>
        <color indexed="63"/>
        <rFont val="Calibri"/>
        <family val="2"/>
      </rPr>
      <t xml:space="preserve">A4 180G 20 FLS </t>
    </r>
  </si>
  <si>
    <t>10424 - PAPEL NEON PINK A4 180G 20 FLS</t>
  </si>
  <si>
    <t>05 PCTS</t>
  </si>
  <si>
    <t>10425 - PAPEL NEON VERDE A4 180G 20 FLS</t>
  </si>
  <si>
    <t>10423 - PAPEL NEON LARANJA A4 180G 20 FLS</t>
  </si>
  <si>
    <t>10422 - PAPEL NEON AMARELO A4 180G 20 FLS</t>
  </si>
  <si>
    <r>
      <t xml:space="preserve">10552 - PAPEL </t>
    </r>
    <r>
      <rPr>
        <b/>
        <sz val="10"/>
        <rFont val="Calibri"/>
        <family val="2"/>
      </rPr>
      <t xml:space="preserve">NEON ROXO A4 180G 20 FLS </t>
    </r>
  </si>
  <si>
    <t>10053 - PAPEL METALIZADO BRANCO A4 150G 15 FLS</t>
  </si>
  <si>
    <t>18x33x44</t>
  </si>
  <si>
    <t>10054 - PAPEL METALIZADO OURO A4 150G 15 FLS</t>
  </si>
  <si>
    <t>10055 - PAPEL METALIZADO PRATA A4 150G 15 FLS</t>
  </si>
  <si>
    <t>10056 - PAPEL METALIZADO VERMELHO A4 150G 15 FLS</t>
  </si>
  <si>
    <t>10057 - PAPEL METALIZADO PRETO A4 150G 15 FLS</t>
  </si>
  <si>
    <t>10402 - PAPEL METALIZADO ROSA A4 150G 15 FLS</t>
  </si>
  <si>
    <t>10403 - PAPEL METALIZADO OURO VELHO A4 150G 15 FLS</t>
  </si>
  <si>
    <r>
      <t xml:space="preserve">10508 - PLUS PRETO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</si>
  <si>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10510 - PLUS VERMELHO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20 FLS</t>
    </r>
  </si>
  <si>
    <r>
      <t xml:space="preserve">10583 - PLUS LARANJA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</si>
  <si>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10584 - PLUS MARROM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</si>
  <si>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10506 - PLUS AMARELO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</si>
  <si>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10507 - PLUS AZUL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</si>
  <si>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10509 - PLUS VERDE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</si>
  <si>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10588 - PLUS VERDE LUMI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</si>
  <si>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10586 - PLUS PINK LUMI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</si>
  <si>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10585 - PLUS AMARELO LUMI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</si>
  <si>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r>
      <t xml:space="preserve">10587 - PLUS LILAS LUMI </t>
    </r>
    <r>
      <rPr>
        <b/>
        <sz val="10"/>
        <color indexed="10"/>
        <rFont val="Calibri"/>
        <family val="2"/>
      </rPr>
      <t>180G</t>
    </r>
    <r>
      <rPr>
        <b/>
        <sz val="10"/>
        <color indexed="63"/>
        <rFont val="Calibri"/>
        <family val="2"/>
      </rPr>
      <t xml:space="preserve"> A4 20 FLS</t>
    </r>
  </si>
  <si>
    <t xml:space="preserve">0591 - PAPEL CANDY COLOR SALMÃO 180G A4 20 FLS </t>
  </si>
  <si>
    <t>0590 - PAPEL CANDY COLOR PISTACHE 180G A4 20 FLS</t>
  </si>
  <si>
    <t xml:space="preserve">0592 - PAPEL CANDY COLOR CÉU AZUL 180G A4 20 FLS </t>
  </si>
  <si>
    <t xml:space="preserve">0589 - PAPEL CANDY COLOR BAUNILHA 180G A4 20 FLS </t>
  </si>
  <si>
    <t xml:space="preserve">10539 - PAPEL CANDY COLOR LAVANDA 180G A4 20 FLS </t>
  </si>
  <si>
    <t>10540 - PAPEL CANDY COLOR PÊSSEGO 180G A4 20 FLS</t>
  </si>
  <si>
    <t>10598 - ADESIVO OPALINE FOSCO A4 100 FLS</t>
  </si>
  <si>
    <r>
      <t xml:space="preserve">10598 - ADESIVO OPALINE FOSCO A4 100 FLS </t>
    </r>
    <r>
      <rPr>
        <b/>
        <sz val="10"/>
        <color indexed="10"/>
        <rFont val="Calibri"/>
        <family val="2"/>
      </rPr>
      <t>(ETIQUETA OFFA4367)</t>
    </r>
  </si>
  <si>
    <t>10631 - ETIQUETA OFFA4368 199,3 MM X 143,4 MM - 25 FLS</t>
  </si>
  <si>
    <t>10629 - ETIQUETA OFFA410062 105 MM X 99,3 MM - 25 FLS</t>
  </si>
  <si>
    <t>10630 - ETIQUETA OFFA410012 105 MM X 49,5 MM - 25 FLS</t>
  </si>
  <si>
    <t>10626 - ETIQUETA OFFA4362 99 MM X 33,99 MM - 25 FLS</t>
  </si>
  <si>
    <t>10627 - ETIQUETA OFFA4360 63,5 MM X 38,1 MM - 25 FLS</t>
  </si>
  <si>
    <t>10628 - ETIQUETA OFFA4375 105 MM X 33 MM - 25 FLS</t>
  </si>
  <si>
    <t>10625 - ETIQUETA OFFA4370 70 MM X 33 MM - 25 FLS</t>
  </si>
  <si>
    <t>10623 - ETIQUETA OFFA4351 38,1 MM X 21,2 MM - 25 FLS</t>
  </si>
  <si>
    <t>10624 - ETIQUETA OFFA4348 31 MM X 17 MM - 25 FLS</t>
  </si>
  <si>
    <t>10622- ETIQUETA OFFA4368 199,9 MM X 143,4 MM - 100 FLS</t>
  </si>
  <si>
    <t>10620 - ETIQUETA OFFA410062 105 MM X 99,3 MM - 100 FLS</t>
  </si>
  <si>
    <t>10621 - ETIQUETA OFFA410012 105 MM X 49,5 MM - 100 FLS</t>
  </si>
  <si>
    <t>10619 - ETIQUETA OFFA4362 99 MM X 33,9 MM - 100 FLS</t>
  </si>
  <si>
    <t>10618 - ETIQUETA OFFA4360 63,5 MM X 38,1 MM - 100 FLS</t>
  </si>
  <si>
    <t>10617 - ETIQUETA OFFA4375 105 MM X 33 MM - 100 FLS</t>
  </si>
  <si>
    <t>10616 - ETIQUETA OFFA4370 70 MM X 33 MM - 100 FLS</t>
  </si>
  <si>
    <t>10614 - ETIQUETA OFFA4351 - 38,1 MM X 21,2 MM - 100 FLS</t>
  </si>
  <si>
    <t>10615 - ETIQUETA OFFA4348 31 MM X 17 MM - 100 FLS</t>
  </si>
  <si>
    <t>0856</t>
  </si>
  <si>
    <t>10529 - ETIQUETA ADESIVA NEON AMARELO A4 20 FLS</t>
  </si>
  <si>
    <t>0832</t>
  </si>
  <si>
    <t>10530 - ETIQUETA ADESIVA NEON PINK A4 20 FLS</t>
  </si>
  <si>
    <t>0771</t>
  </si>
  <si>
    <t>10531 - ETIQUETA ADESIVA NEON VERMELHO A4 20 FLS</t>
  </si>
  <si>
    <t>0825</t>
  </si>
  <si>
    <t>10532 - ETIQUETA ADESIVA NEON VERDE A4 20 FLS</t>
  </si>
  <si>
    <t>0849</t>
  </si>
  <si>
    <t>10533 - ETIQUETA ADESIVA NEON LARANJA A4 20 FLS</t>
  </si>
  <si>
    <t xml:space="preserve">10551- OFF STICK - KIT BLOCO E MARCADOR ADESIVO </t>
  </si>
  <si>
    <t>29x19x33</t>
  </si>
  <si>
    <t xml:space="preserve">10550- OFF STICK - TIRAS 5mm x 145mm </t>
  </si>
  <si>
    <t xml:space="preserve">10545 - OFF STICK - TRANSPARENTE 76mm x 76mm </t>
  </si>
  <si>
    <t>13x34x43</t>
  </si>
  <si>
    <r>
      <t xml:space="preserve">10579 - OFF STICK - </t>
    </r>
    <r>
      <rPr>
        <b/>
        <u/>
        <sz val="10"/>
        <color indexed="10"/>
        <rFont val="Calibri"/>
        <family val="2"/>
      </rPr>
      <t>TRANSPARENTE NEON</t>
    </r>
    <r>
      <rPr>
        <b/>
        <sz val="10"/>
        <color indexed="63"/>
        <rFont val="Calibri"/>
        <family val="2"/>
      </rPr>
      <t xml:space="preserve"> 76mm x 76mm </t>
    </r>
  </si>
  <si>
    <t xml:space="preserve">10544 - OFF STICK - BLOCO ADESIVO PARA RECADO PRETO 76mm x 76mm </t>
  </si>
  <si>
    <r>
      <t xml:space="preserve">10504 - OFF STICK </t>
    </r>
    <r>
      <rPr>
        <b/>
        <u/>
        <sz val="10"/>
        <color indexed="10"/>
        <rFont val="Calibri"/>
        <family val="2"/>
      </rPr>
      <t>PAUTADO</t>
    </r>
    <r>
      <rPr>
        <b/>
        <sz val="10"/>
        <color indexed="63"/>
        <rFont val="Calibri"/>
        <family val="2"/>
      </rPr>
      <t xml:space="preserve"> 76mm x 76mm</t>
    </r>
  </si>
  <si>
    <r>
      <t xml:space="preserve">10505 - OFF STICK 75mm x 100mm (PORTA 3 em 1) - </t>
    </r>
    <r>
      <rPr>
        <b/>
        <sz val="10"/>
        <color indexed="10"/>
        <rFont val="Calibri"/>
        <family val="2"/>
      </rPr>
      <t>Calendário de 2020</t>
    </r>
  </si>
  <si>
    <t>13x34x57</t>
  </si>
  <si>
    <t>10469 - OFF STICK 38mm x 50mm</t>
  </si>
  <si>
    <t>10470 - OFF STICK 76mm x 19mm</t>
  </si>
  <si>
    <t>10471 - OFF STICK 76mm x 76mm</t>
  </si>
  <si>
    <t>10472 - OFF STICK 76mm x 102mm</t>
  </si>
  <si>
    <t>9224</t>
  </si>
  <si>
    <t>10473 - OFF STICK MARCADOR ADESIVO (12,7mm x 44mm)</t>
  </si>
  <si>
    <t>13x15x30</t>
  </si>
  <si>
    <t>.</t>
  </si>
  <si>
    <t>10474 - OFF STICK - EXPOSITOR</t>
  </si>
  <si>
    <t>UNI</t>
  </si>
  <si>
    <t>00475 - PAPEL KRAFT NATURAL A4 180G 50 FLS</t>
  </si>
  <si>
    <r>
      <t>00489 - PAPEL KRAFT</t>
    </r>
    <r>
      <rPr>
        <b/>
        <u/>
        <sz val="10"/>
        <color indexed="63"/>
        <rFont val="Calibri"/>
        <family val="2"/>
      </rPr>
      <t xml:space="preserve"> CASCA DE OVO</t>
    </r>
    <r>
      <rPr>
        <b/>
        <sz val="10"/>
        <color indexed="63"/>
        <rFont val="Calibri"/>
        <family val="2"/>
      </rPr>
      <t xml:space="preserve"> A4 180G 50 FLS</t>
    </r>
  </si>
  <si>
    <r>
      <t xml:space="preserve">00486 - PAPEL KRAFT </t>
    </r>
    <r>
      <rPr>
        <b/>
        <u/>
        <sz val="10"/>
        <color indexed="63"/>
        <rFont val="Calibri"/>
        <family val="2"/>
      </rPr>
      <t>MADEIRA</t>
    </r>
    <r>
      <rPr>
        <b/>
        <sz val="10"/>
        <color indexed="63"/>
        <rFont val="Calibri"/>
        <family val="2"/>
      </rPr>
      <t xml:space="preserve"> A4 180G 50 FLS</t>
    </r>
  </si>
  <si>
    <r>
      <t>00487 - PAPEL KRAFT</t>
    </r>
    <r>
      <rPr>
        <b/>
        <u/>
        <sz val="10"/>
        <color indexed="63"/>
        <rFont val="Calibri"/>
        <family val="2"/>
      </rPr>
      <t xml:space="preserve"> LINHO</t>
    </r>
    <r>
      <rPr>
        <b/>
        <sz val="10"/>
        <color indexed="63"/>
        <rFont val="Calibri"/>
        <family val="2"/>
      </rPr>
      <t xml:space="preserve"> A4 180G 50 FLS</t>
    </r>
  </si>
  <si>
    <r>
      <t xml:space="preserve">00488 - PAPEL KRAFT </t>
    </r>
    <r>
      <rPr>
        <b/>
        <u/>
        <sz val="10"/>
        <color indexed="63"/>
        <rFont val="Calibri"/>
        <family val="2"/>
      </rPr>
      <t>ANTILOPE</t>
    </r>
    <r>
      <rPr>
        <b/>
        <sz val="10"/>
        <color indexed="63"/>
        <rFont val="Calibri"/>
        <family val="2"/>
      </rPr>
      <t xml:space="preserve"> A4 180G 50 FLS</t>
    </r>
  </si>
  <si>
    <r>
      <t xml:space="preserve">00490 - PAPEL KRAFT NATURAL </t>
    </r>
    <r>
      <rPr>
        <b/>
        <u/>
        <sz val="10"/>
        <color indexed="10"/>
        <rFont val="Calibri"/>
        <family val="2"/>
      </rPr>
      <t>A3</t>
    </r>
    <r>
      <rPr>
        <b/>
        <sz val="10"/>
        <color indexed="63"/>
        <rFont val="Calibri"/>
        <family val="2"/>
      </rPr>
      <t xml:space="preserve"> 180G 50 FLS</t>
    </r>
  </si>
  <si>
    <t>16x32x44</t>
  </si>
  <si>
    <r>
      <t xml:space="preserve">00491 - PAPEL KRAFT </t>
    </r>
    <r>
      <rPr>
        <b/>
        <u/>
        <sz val="10"/>
        <color indexed="10"/>
        <rFont val="Calibri"/>
        <family val="2"/>
      </rPr>
      <t>50X66</t>
    </r>
    <r>
      <rPr>
        <b/>
        <sz val="10"/>
        <color indexed="63"/>
        <rFont val="Calibri"/>
        <family val="2"/>
      </rPr>
      <t xml:space="preserve"> CM 180G 20 FLS</t>
    </r>
  </si>
  <si>
    <t>12x48x66</t>
  </si>
  <si>
    <t>0016</t>
  </si>
  <si>
    <t>00001 - VERGE BRANCO A4 180G 50 FLS</t>
  </si>
  <si>
    <t>13x22x32</t>
  </si>
  <si>
    <t>0023</t>
  </si>
  <si>
    <t xml:space="preserve">00002 - VERGE PALHA A4 180G 50 FLS </t>
  </si>
  <si>
    <t>0689</t>
  </si>
  <si>
    <t xml:space="preserve">00003 - VERGE VERDE A4 180G 50 FLS  </t>
  </si>
  <si>
    <t>0054</t>
  </si>
  <si>
    <t xml:space="preserve">00004 - VERGE SALMAO A4 180G 50 FLS  </t>
  </si>
  <si>
    <t>0696</t>
  </si>
  <si>
    <t>00005 - VERGE AZUL A4 180G 50 FLS</t>
  </si>
  <si>
    <t>5301</t>
  </si>
  <si>
    <t>00026 - MADEIRA BRANCO A4 180G 50 FLS</t>
  </si>
  <si>
    <t>5318</t>
  </si>
  <si>
    <t xml:space="preserve">00027 - MADEIRA PALHA A4 180G 50 FLS  </t>
  </si>
  <si>
    <t>5356</t>
  </si>
  <si>
    <t xml:space="preserve">00028 - MADEIRA VERDE A4 180G 50 FLS </t>
  </si>
  <si>
    <t>5349</t>
  </si>
  <si>
    <t xml:space="preserve">00029 - MADEIRA SALMAO A4 180G 50 FLS </t>
  </si>
  <si>
    <t>5325</t>
  </si>
  <si>
    <t>00030 - MADEIRA AZUL A4 180G 50 FLS</t>
  </si>
  <si>
    <t>0061</t>
  </si>
  <si>
    <t>00006 - LINHO BRANCO A4 180G 50 FLS</t>
  </si>
  <si>
    <t>0078</t>
  </si>
  <si>
    <t xml:space="preserve">00007 - LINHO PALHA A4 180G 50 FLS </t>
  </si>
  <si>
    <t>2669</t>
  </si>
  <si>
    <t xml:space="preserve">00008 - LINHO VERDE A4 180G 50 FLS </t>
  </si>
  <si>
    <t>0108</t>
  </si>
  <si>
    <t xml:space="preserve">00009 - LINHO SALMAO A4 180G 50 FLS </t>
  </si>
  <si>
    <t>2683</t>
  </si>
  <si>
    <t xml:space="preserve">00010 - LINHO AZUL A4 180G 50 FLS </t>
  </si>
  <si>
    <t>0214</t>
  </si>
  <si>
    <t>00016 - CASCA DE OVO BRANCO A4 180G 50 FLS</t>
  </si>
  <si>
    <t>0221</t>
  </si>
  <si>
    <t xml:space="preserve">00017 - CASCA DE OVO PALHA A4 180G 50 FLS </t>
  </si>
  <si>
    <t>0962</t>
  </si>
  <si>
    <t xml:space="preserve">00018 - CASCA DE OVO VERDE A4 180G 50 FLS </t>
  </si>
  <si>
    <t>0979</t>
  </si>
  <si>
    <t xml:space="preserve">00019 - CASCA DE OVO SALMAO A4 180G 50 FLS </t>
  </si>
  <si>
    <t>2317</t>
  </si>
  <si>
    <t xml:space="preserve">00020 - CASCA DE OVO AZUL A4 180G 50 FLS </t>
  </si>
  <si>
    <t>1785</t>
  </si>
  <si>
    <t>00021 - NOVO ANTILOPE BRANCO A4 180G 50 FLS</t>
  </si>
  <si>
    <t>1792</t>
  </si>
  <si>
    <t>00022 - NOVO ANTILOPE PALHA A4 180G 50 FLS</t>
  </si>
  <si>
    <t>5141</t>
  </si>
  <si>
    <t xml:space="preserve">00023 - NOVO ANTILOPE VERDE A4 180G 50 FLS </t>
  </si>
  <si>
    <t>5127</t>
  </si>
  <si>
    <t xml:space="preserve">00024 - NOVO ANTILOPE SALMAO A4 180G 50 FLS </t>
  </si>
  <si>
    <t>5134</t>
  </si>
  <si>
    <t xml:space="preserve">00025 - NOVO ANTILOPE AZUL A4 180G 50 FLS </t>
  </si>
  <si>
    <t>1976</t>
  </si>
  <si>
    <t>00031 - OPALINE BRANCO A4 180G 50 FLS</t>
  </si>
  <si>
    <t>00058 - COUCHE BRANCO A4 170G 50 FLS</t>
  </si>
  <si>
    <t>0306</t>
  </si>
  <si>
    <r>
      <t xml:space="preserve">00032 - VERGE BRANCO A4 </t>
    </r>
    <r>
      <rPr>
        <b/>
        <u/>
        <sz val="10"/>
        <color indexed="10"/>
        <rFont val="Calibri"/>
        <family val="2"/>
      </rPr>
      <t>120G</t>
    </r>
    <r>
      <rPr>
        <b/>
        <sz val="10"/>
        <color indexed="63"/>
        <rFont val="Calibri"/>
        <family val="2"/>
      </rPr>
      <t xml:space="preserve"> 50 FLS</t>
    </r>
  </si>
  <si>
    <t>10 PTCS</t>
  </si>
  <si>
    <t>1914</t>
  </si>
  <si>
    <r>
      <t xml:space="preserve">00041 - OPALINE BRANCO A4 </t>
    </r>
    <r>
      <rPr>
        <b/>
        <u/>
        <sz val="10"/>
        <color indexed="10"/>
        <rFont val="Calibri"/>
        <family val="2"/>
      </rPr>
      <t>120G</t>
    </r>
    <r>
      <rPr>
        <b/>
        <sz val="10"/>
        <color indexed="63"/>
        <rFont val="Calibri"/>
        <family val="2"/>
      </rPr>
      <t xml:space="preserve"> 50 FLS</t>
    </r>
  </si>
  <si>
    <r>
      <t xml:space="preserve">0587 - PAPEL KRAFT NATURAL A4 </t>
    </r>
    <r>
      <rPr>
        <b/>
        <u/>
        <sz val="10"/>
        <color indexed="10"/>
        <rFont val="Calibri"/>
        <family val="2"/>
      </rPr>
      <t>240G</t>
    </r>
    <r>
      <rPr>
        <b/>
        <sz val="10"/>
        <color indexed="63"/>
        <rFont val="Calibri"/>
        <family val="2"/>
      </rPr>
      <t xml:space="preserve"> 50 FLS </t>
    </r>
  </si>
  <si>
    <r>
      <t xml:space="preserve">0586 - OPALINE/OFFSET A4 </t>
    </r>
    <r>
      <rPr>
        <b/>
        <u/>
        <sz val="10"/>
        <color indexed="10"/>
        <rFont val="Calibri"/>
        <family val="2"/>
      </rPr>
      <t>240G</t>
    </r>
    <r>
      <rPr>
        <b/>
        <sz val="10"/>
        <color indexed="63"/>
        <rFont val="Calibri"/>
        <family val="2"/>
      </rPr>
      <t xml:space="preserve"> 50 FLS </t>
    </r>
  </si>
  <si>
    <r>
      <t xml:space="preserve">00418 - OPALINE BRANCO </t>
    </r>
    <r>
      <rPr>
        <b/>
        <u/>
        <sz val="10"/>
        <color indexed="10"/>
        <rFont val="Calibri"/>
        <family val="2"/>
      </rPr>
      <t>A3</t>
    </r>
    <r>
      <rPr>
        <b/>
        <sz val="10"/>
        <color indexed="63"/>
        <rFont val="Calibri"/>
        <family val="2"/>
      </rPr>
      <t xml:space="preserve"> 180G 50 FLS</t>
    </r>
  </si>
  <si>
    <r>
      <t>00419 - MADEIRA BRANCO</t>
    </r>
    <r>
      <rPr>
        <b/>
        <u/>
        <sz val="10"/>
        <color indexed="10"/>
        <rFont val="Calibri"/>
        <family val="2"/>
      </rPr>
      <t xml:space="preserve"> A3</t>
    </r>
    <r>
      <rPr>
        <b/>
        <sz val="10"/>
        <color indexed="63"/>
        <rFont val="Calibri"/>
        <family val="2"/>
      </rPr>
      <t xml:space="preserve"> 180G 50 FLS</t>
    </r>
  </si>
  <si>
    <r>
      <t xml:space="preserve">00417 - COUCHE BRANCO </t>
    </r>
    <r>
      <rPr>
        <b/>
        <u/>
        <sz val="10"/>
        <color indexed="10"/>
        <rFont val="Calibri"/>
        <family val="2"/>
      </rPr>
      <t>A3</t>
    </r>
    <r>
      <rPr>
        <b/>
        <sz val="10"/>
        <color indexed="63"/>
        <rFont val="Calibri"/>
        <family val="2"/>
      </rPr>
      <t xml:space="preserve"> 170G 50 FLS</t>
    </r>
  </si>
  <si>
    <t>00479 - EXPOSITOR DE PAPEIS A4</t>
  </si>
  <si>
    <t>200x28x40</t>
  </si>
  <si>
    <r>
      <t xml:space="preserve">10479 - PAPEL VEGETAL A4 </t>
    </r>
    <r>
      <rPr>
        <b/>
        <u/>
        <sz val="10"/>
        <color indexed="10"/>
        <rFont val="Calibri"/>
        <family val="2"/>
      </rPr>
      <t>63G</t>
    </r>
    <r>
      <rPr>
        <b/>
        <sz val="10"/>
        <color indexed="63"/>
        <rFont val="Calibri"/>
        <family val="2"/>
      </rPr>
      <t xml:space="preserve"> C/ 50 FLS - </t>
    </r>
    <r>
      <rPr>
        <b/>
        <sz val="10"/>
        <color indexed="10"/>
        <rFont val="Calibri"/>
        <family val="2"/>
      </rPr>
      <t>INDISPONÍVEL</t>
    </r>
  </si>
  <si>
    <t>23x23x43</t>
  </si>
  <si>
    <r>
      <t xml:space="preserve">10478 - PAPEL VEGETAL A4 90G C/ 50 FLS - </t>
    </r>
    <r>
      <rPr>
        <b/>
        <sz val="10"/>
        <color indexed="10"/>
        <rFont val="Calibri"/>
        <family val="2"/>
      </rPr>
      <t>INDISPONÍVEL</t>
    </r>
  </si>
  <si>
    <t>18x32x44</t>
  </si>
  <si>
    <r>
      <t xml:space="preserve">10477 - PAPEL CARBONO AZUL A4 100 FLS - </t>
    </r>
    <r>
      <rPr>
        <b/>
        <sz val="10"/>
        <color indexed="10"/>
        <rFont val="Calibri"/>
        <family val="2"/>
      </rPr>
      <t>INDISPONÍVEL</t>
    </r>
  </si>
  <si>
    <t>14x32x44</t>
  </si>
  <si>
    <r>
      <t xml:space="preserve">10484 - </t>
    </r>
    <r>
      <rPr>
        <b/>
        <u/>
        <sz val="10"/>
        <color indexed="10"/>
        <rFont val="Calibri"/>
        <family val="2"/>
      </rPr>
      <t>FILME</t>
    </r>
    <r>
      <rPr>
        <b/>
        <sz val="10"/>
        <color indexed="63"/>
        <rFont val="Calibri"/>
        <family val="2"/>
      </rPr>
      <t xml:space="preserve"> CARBONO AZUL A4 100 FLS - </t>
    </r>
    <r>
      <rPr>
        <b/>
        <sz val="10"/>
        <color indexed="10"/>
        <rFont val="Calibri"/>
        <family val="2"/>
      </rPr>
      <t>INDISPONÍVEL</t>
    </r>
  </si>
  <si>
    <t>24x32x44</t>
  </si>
  <si>
    <t>10481 - OFF STATIC FILME ESTATICO 1 ROLO 60X100cm</t>
  </si>
  <si>
    <t>19x30x62</t>
  </si>
  <si>
    <t>00420 - OFF CUB PAPEIS SORTIDOS</t>
  </si>
  <si>
    <t>50 PCTS</t>
  </si>
  <si>
    <t>39x20x34</t>
  </si>
  <si>
    <t xml:space="preserve">10571 - KIT OFFPINHO LUMICOLOR 75 A4 24 FLS </t>
  </si>
  <si>
    <r>
      <t xml:space="preserve">10074 - OFFPINHO </t>
    </r>
    <r>
      <rPr>
        <b/>
        <sz val="10"/>
        <color indexed="60"/>
        <rFont val="Calibri"/>
        <family val="2"/>
      </rPr>
      <t>COLOR 75</t>
    </r>
    <r>
      <rPr>
        <b/>
        <sz val="10"/>
        <color indexed="63"/>
        <rFont val="Calibri"/>
        <family val="2"/>
      </rPr>
      <t xml:space="preserve"> A4 45 FLS TINGI MASSA</t>
    </r>
  </si>
  <si>
    <t>72 PCTS</t>
  </si>
  <si>
    <r>
      <t xml:space="preserve">10075 - OFFPINHO </t>
    </r>
    <r>
      <rPr>
        <b/>
        <sz val="10"/>
        <color indexed="60"/>
        <rFont val="Calibri"/>
        <family val="2"/>
      </rPr>
      <t>COLOR 120</t>
    </r>
    <r>
      <rPr>
        <b/>
        <sz val="10"/>
        <color indexed="63"/>
        <rFont val="Calibri"/>
        <family val="2"/>
      </rPr>
      <t xml:space="preserve"> A4 25 FLS TINGI MASSA</t>
    </r>
  </si>
  <si>
    <r>
      <t xml:space="preserve">10076 - OFFPINHO </t>
    </r>
    <r>
      <rPr>
        <b/>
        <sz val="10"/>
        <color indexed="57"/>
        <rFont val="Calibri"/>
        <family val="2"/>
      </rPr>
      <t>LUMI 75</t>
    </r>
    <r>
      <rPr>
        <b/>
        <sz val="10"/>
        <color indexed="63"/>
        <rFont val="Calibri"/>
        <family val="2"/>
      </rPr>
      <t xml:space="preserve"> A4 45 FLS TINGI MASSA</t>
    </r>
  </si>
  <si>
    <r>
      <t xml:space="preserve">10077 - OFFPINHO </t>
    </r>
    <r>
      <rPr>
        <b/>
        <sz val="10"/>
        <color indexed="57"/>
        <rFont val="Calibri"/>
        <family val="2"/>
      </rPr>
      <t>LUMI 120</t>
    </r>
    <r>
      <rPr>
        <b/>
        <sz val="10"/>
        <color indexed="63"/>
        <rFont val="Calibri"/>
        <family val="2"/>
      </rPr>
      <t xml:space="preserve"> A4 25 FLS TINGI MASSA</t>
    </r>
  </si>
  <si>
    <t>80 PCTS</t>
  </si>
  <si>
    <r>
      <t xml:space="preserve">10391 - OFFPINHO CRIATIVO </t>
    </r>
    <r>
      <rPr>
        <b/>
        <u/>
        <sz val="10"/>
        <color indexed="10"/>
        <rFont val="Calibri"/>
        <family val="2"/>
      </rPr>
      <t>A3</t>
    </r>
    <r>
      <rPr>
        <b/>
        <sz val="10"/>
        <color indexed="63"/>
        <rFont val="Calibri"/>
        <family val="2"/>
      </rPr>
      <t xml:space="preserve"> 20 FLS 120G</t>
    </r>
  </si>
  <si>
    <t>40 PCTS</t>
  </si>
  <si>
    <t>10475 - BLOCO PRIMEIRO OFFPINHO CRIATIVO 32 FLS 120G</t>
  </si>
  <si>
    <t>25x24x34</t>
  </si>
  <si>
    <t>10426 - PAPEL MAGICO A4 5 FLS C/ BASTAO</t>
  </si>
  <si>
    <t>24x25x33</t>
  </si>
  <si>
    <t>10511 - PAPEL MAGICO ALFANUMÉRICO A4 1FL C/ BASTAO</t>
  </si>
  <si>
    <t xml:space="preserve">10502 - MAPA BRASIL MÁGICO A4 C/ 1 FOLHA E BASTÃO </t>
  </si>
  <si>
    <r>
      <t xml:space="preserve">10535 - PAPEL MAGICO - </t>
    </r>
    <r>
      <rPr>
        <b/>
        <u/>
        <sz val="10"/>
        <color indexed="63"/>
        <rFont val="Calibri"/>
        <family val="2"/>
      </rPr>
      <t>ALFABETIZAÇÃO</t>
    </r>
    <r>
      <rPr>
        <b/>
        <sz val="10"/>
        <color indexed="63"/>
        <rFont val="Calibri"/>
        <family val="2"/>
      </rPr>
      <t xml:space="preserve"> A4 1FL C/ BASTÃO</t>
    </r>
  </si>
  <si>
    <r>
      <t xml:space="preserve">10482 - MAPA </t>
    </r>
    <r>
      <rPr>
        <b/>
        <u/>
        <sz val="10"/>
        <color indexed="10"/>
        <rFont val="Calibri"/>
        <family val="2"/>
      </rPr>
      <t>MUNDI</t>
    </r>
    <r>
      <rPr>
        <b/>
        <sz val="10"/>
        <color indexed="63"/>
        <rFont val="Calibri"/>
        <family val="2"/>
      </rPr>
      <t xml:space="preserve"> MAGICO 40X60cm C/ PALHETA</t>
    </r>
  </si>
  <si>
    <t>19x45x72</t>
  </si>
  <si>
    <t xml:space="preserve">00561- KIT PEDAGOGICO OFF PAPER </t>
  </si>
  <si>
    <t>TOTAIS:</t>
  </si>
  <si>
    <t>Volumes</t>
  </si>
  <si>
    <t>Peso Bruto</t>
  </si>
  <si>
    <t>A preencher pela Off Paper</t>
  </si>
  <si>
    <t>Pedido baixado por:</t>
  </si>
  <si>
    <t>Hora:</t>
  </si>
  <si>
    <t>Pedido digitado por:</t>
  </si>
  <si>
    <t>Hor. Inicial:</t>
  </si>
  <si>
    <t>Hor. Final:</t>
  </si>
  <si>
    <t>Alíquota</t>
  </si>
  <si>
    <t xml:space="preserve">RJ </t>
  </si>
  <si>
    <t>Ali. Inter</t>
  </si>
  <si>
    <r>
      <t xml:space="preserve">TABELA DE ST ATUALIZADA
 PELO CONTABIL DIA 03/06/2024
</t>
    </r>
    <r>
      <rPr>
        <b/>
        <u/>
        <sz val="10"/>
        <color indexed="10"/>
        <rFont val="Cambria"/>
        <family val="1"/>
      </rPr>
      <t>ALTERAÇÃO SOMENTE NO ESTADO DE SP.</t>
    </r>
  </si>
  <si>
    <t>PRODUTO</t>
  </si>
  <si>
    <t>CFOP</t>
  </si>
  <si>
    <t>BA</t>
  </si>
  <si>
    <t>MG</t>
  </si>
  <si>
    <t>MT</t>
  </si>
  <si>
    <t>SP</t>
  </si>
  <si>
    <t>PR</t>
  </si>
  <si>
    <t>Simples N.</t>
  </si>
  <si>
    <t>Madeira e Opaline A3</t>
  </si>
  <si>
    <t>Off Stick</t>
  </si>
  <si>
    <t>Papel e Filme Carbono</t>
  </si>
  <si>
    <t>Bloco Offpinho</t>
  </si>
  <si>
    <t>Blocos (Nacionais)</t>
  </si>
  <si>
    <t xml:space="preserve"> OFF STICK - MG</t>
  </si>
  <si>
    <t>BASE 
DE CÁLCULO</t>
  </si>
  <si>
    <t>ALIQUOTA%</t>
  </si>
  <si>
    <t>VALOR 
DO IMPOSTO</t>
  </si>
  <si>
    <t xml:space="preserve">MVA </t>
  </si>
  <si>
    <t>VALOR DA SUBSTITUIÇÃO TRIBUTÁRIA DO PEDIDO</t>
  </si>
  <si>
    <t>Valor da Mercadoria</t>
  </si>
  <si>
    <t>PR (Simples Nac.)</t>
  </si>
  <si>
    <t>Icms ST</t>
  </si>
  <si>
    <t>Carbono</t>
  </si>
  <si>
    <t>IPI</t>
  </si>
  <si>
    <t>Opaline/ Madeira A3</t>
  </si>
  <si>
    <t>Mercadoria com Imposto</t>
  </si>
  <si>
    <t>Off stick</t>
  </si>
  <si>
    <t>Bloco 1º Offpinho</t>
  </si>
  <si>
    <t>Valor total do pedido</t>
  </si>
  <si>
    <t>RJ</t>
  </si>
  <si>
    <t>FILME CARBONO /OPALINE A3 / MADEIRA A3 - MG</t>
  </si>
  <si>
    <t>BASE
 DE CÁLCULO</t>
  </si>
  <si>
    <t>ALIQUOTA %</t>
  </si>
  <si>
    <t>VALOR
 DO IMPOSTO</t>
  </si>
  <si>
    <t>MVA</t>
  </si>
  <si>
    <t>Mercadoria com imposto</t>
  </si>
  <si>
    <t>BLOCO PRIMEIRO OFFPINHO - MG</t>
  </si>
  <si>
    <t>BASE DE CALCULO</t>
  </si>
  <si>
    <t>VALOR DO IMPOSTO</t>
  </si>
  <si>
    <t>Valor da mercadoria</t>
  </si>
  <si>
    <t>Icms st</t>
  </si>
  <si>
    <t>BLOCO PRIMEIRO OFFPINHO - SP</t>
  </si>
  <si>
    <t>OPALINE A3 / MADEIRA A3 - SP</t>
  </si>
  <si>
    <t>OFF STICK - SP</t>
  </si>
  <si>
    <t>FILME CARBONO - PAPEL CARBONO SP</t>
  </si>
  <si>
    <t xml:space="preserve"> OFF STICK - RJ</t>
  </si>
  <si>
    <t>ALIQUOTA</t>
  </si>
  <si>
    <t>FILME CARBONO - PAPEL CARBONO RJ</t>
  </si>
  <si>
    <t>OPALINE A3 / MADEIRA A3 - RJ</t>
  </si>
  <si>
    <t>BLOCO PRIMEIRO OFFPINHO - RJ</t>
  </si>
  <si>
    <t xml:space="preserve"> OFF STICK - MT</t>
  </si>
  <si>
    <t>OPALINE A3 / MADEIRA A3 - MT</t>
  </si>
  <si>
    <t>FILME CARBONO - PAPEL CARBONO MT</t>
  </si>
  <si>
    <t>BLOCO PRIMEIRO OFFPINHO - MT</t>
  </si>
  <si>
    <t xml:space="preserve"> OFF STICK - BA</t>
  </si>
  <si>
    <t xml:space="preserve"> FILME CARBONO/PAPEL CARBONO - BA</t>
  </si>
  <si>
    <t>OPALINE A3 / MADEIRA A3 - BA</t>
  </si>
  <si>
    <t>BLOCO PRIMEIRO OFFPINHO - BA</t>
  </si>
  <si>
    <t xml:space="preserve"> OFF STICK - PR SIMPLES NACIONAL</t>
  </si>
  <si>
    <t xml:space="preserve"> FILME CARBONO/PAPEL CARBONO - PR SIMPLES NACIONAL</t>
  </si>
  <si>
    <t>OPALINE A3 / MADEIRA A3 PR SIMPLES NACIONAL</t>
  </si>
  <si>
    <t>BLOCO PRIMEIRO OFFPINHO - PR SIMPLES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</si>
</sst>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&quot;R$&quot;\ * #,##0.00_-;\-&quot;R$&quot;\ * #,##0.00_-;_-&quot;R$&quot;\ * &quot;-&quot;??_-;_-@_-"/>
    <numFmt numFmtId="164" formatCode="_(* #,##0.00_);_(* \(#,##0.00\);_(* &quot;-&quot;??_);_(@_)"/>
    <numFmt numFmtId="165" formatCode="_(&quot;R$ &quot;* #,##0.00_);_(&quot;R$ &quot;* \(#,##0.00\);_(&quot;R$ &quot;* &quot;-&quot;??_);_(@_)"/>
    <numFmt numFmtId="166" formatCode="0.0"/>
    <numFmt numFmtId="167" formatCode="0.0%"/>
    <numFmt numFmtId="168" formatCode="00&quot;.&quot;000&quot;.&quot;000&quot;/&quot;0000&quot;-&quot;00"/>
    <numFmt numFmtId="169" formatCode="&quot;R$&quot;#,##0.00"/>
    <numFmt numFmtId="170" formatCode="_-[$R$-416]\ * #,##0.00_-;\-[$R$-416]\ * #,##0.00_-;_-[$R$-416]\ * &quot;-&quot;??_-;_-@_-"/>
  </numFmts>
  <fonts count="67">
    <font>
      <sz val="10"/>
      <name val="Arial"/>
    </font>
    <font>
      <sz val="10"/>
      <name val="Arial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name val="Open Sans"/>
      <family val="2"/>
    </font>
    <font>
      <b/>
      <sz val="10"/>
      <color indexed="63"/>
      <name val="Calibri"/>
      <family val="2"/>
    </font>
    <font>
      <b/>
      <u/>
      <sz val="10"/>
      <color indexed="63"/>
      <name val="Calibri"/>
      <family val="2"/>
    </font>
    <font>
      <b/>
      <u/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0"/>
      <color indexed="60"/>
      <name val="Calibri"/>
      <family val="2"/>
    </font>
    <font>
      <b/>
      <sz val="10"/>
      <color indexed="57"/>
      <name val="Calibri"/>
      <family val="2"/>
    </font>
    <font>
      <sz val="8"/>
      <name val="Arial"/>
      <family val="2"/>
    </font>
    <font>
      <sz val="8"/>
      <name val="Andale Mono"/>
      <family val="3"/>
    </font>
    <font>
      <b/>
      <i/>
      <sz val="9"/>
      <name val="Andale Mono"/>
      <family val="3"/>
    </font>
    <font>
      <sz val="11"/>
      <name val="Andale Mono"/>
      <family val="3"/>
    </font>
    <font>
      <sz val="9"/>
      <name val="Andale Mono"/>
      <family val="3"/>
    </font>
    <font>
      <b/>
      <i/>
      <sz val="10"/>
      <name val="Andale Mono"/>
      <family val="3"/>
    </font>
    <font>
      <sz val="9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b/>
      <sz val="12"/>
      <name val="Calibri"/>
      <family val="2"/>
    </font>
    <font>
      <i/>
      <sz val="11"/>
      <name val="Cambria"/>
      <family val="1"/>
    </font>
    <font>
      <b/>
      <i/>
      <sz val="11"/>
      <name val="Cambria"/>
      <family val="1"/>
    </font>
    <font>
      <sz val="11"/>
      <name val="Cambria"/>
      <family val="1"/>
    </font>
    <font>
      <b/>
      <u/>
      <sz val="14"/>
      <color indexed="10"/>
      <name val="Cambria"/>
      <family val="1"/>
    </font>
    <font>
      <b/>
      <sz val="10"/>
      <name val="Calibri"/>
      <family val="2"/>
    </font>
    <font>
      <b/>
      <u/>
      <sz val="10"/>
      <color indexed="10"/>
      <name val="Cambria"/>
      <family val="1"/>
    </font>
    <font>
      <b/>
      <sz val="12"/>
      <color indexed="10"/>
      <name val="Calibri"/>
      <family val="2"/>
    </font>
    <font>
      <b/>
      <sz val="12"/>
      <color indexed="17"/>
      <name val="Calibri"/>
      <family val="2"/>
    </font>
    <font>
      <b/>
      <u/>
      <sz val="10"/>
      <color indexed="60"/>
      <name val="Calibri"/>
      <family val="2"/>
    </font>
    <font>
      <b/>
      <u/>
      <sz val="10"/>
      <name val="Calibri"/>
      <family val="2"/>
    </font>
    <font>
      <b/>
      <sz val="11"/>
      <color indexed="10"/>
      <name val="Calibri"/>
      <family val="2"/>
    </font>
    <font>
      <b/>
      <i/>
      <sz val="10"/>
      <color indexed="17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1F497D"/>
      <name val="Calibri"/>
      <family val="2"/>
    </font>
    <font>
      <b/>
      <i/>
      <sz val="9"/>
      <color theme="0"/>
      <name val="Arial"/>
      <family val="2"/>
    </font>
    <font>
      <b/>
      <sz val="8"/>
      <name val="Cambria"/>
      <family val="1"/>
      <scheme val="major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rgb="FFFF0000"/>
      <name val="Arial"/>
      <family val="2"/>
    </font>
    <font>
      <sz val="12"/>
      <color theme="1"/>
      <name val="Calibri"/>
      <family val="2"/>
      <scheme val="minor"/>
    </font>
    <font>
      <sz val="10"/>
      <color theme="1" tint="0.14999847407452621"/>
      <name val="Calibri"/>
      <family val="2"/>
      <scheme val="minor"/>
    </font>
    <font>
      <b/>
      <sz val="10"/>
      <color theme="1" tint="0.1499984740745262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mbria"/>
      <family val="1"/>
      <scheme val="major"/>
    </font>
    <font>
      <b/>
      <sz val="9"/>
      <color rgb="FFFF0000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C9C43"/>
      <name val="Calibri"/>
      <family val="2"/>
      <scheme val="minor"/>
    </font>
    <font>
      <b/>
      <u/>
      <sz val="16"/>
      <name val="Cambria"/>
      <family val="1"/>
      <scheme val="major"/>
    </font>
    <font>
      <b/>
      <sz val="11"/>
      <color rgb="FFFF0000"/>
      <name val="Cambria"/>
      <family val="1"/>
    </font>
    <font>
      <b/>
      <sz val="14"/>
      <color rgb="FFFF0000"/>
      <name val="Cambria"/>
      <family val="1"/>
      <scheme val="major"/>
    </font>
    <font>
      <b/>
      <i/>
      <sz val="11"/>
      <name val="Cambria"/>
      <family val="1"/>
      <scheme val="major"/>
    </font>
    <font>
      <b/>
      <u/>
      <sz val="10"/>
      <name val="Cambria"/>
      <family val="1"/>
      <scheme val="major"/>
    </font>
    <font>
      <b/>
      <i/>
      <sz val="9"/>
      <color rgb="FFFF0000"/>
      <name val="Andale Mono"/>
    </font>
    <font>
      <b/>
      <i/>
      <sz val="10"/>
      <color theme="0"/>
      <name val="Andale Mono"/>
      <family val="3"/>
    </font>
    <font>
      <b/>
      <sz val="11"/>
      <name val="Calibri"/>
      <family val="2"/>
      <scheme val="minor"/>
    </font>
    <font>
      <b/>
      <sz val="10"/>
      <color rgb="FFFF0000"/>
      <name val="Cambria"/>
      <family val="1"/>
      <scheme val="major"/>
    </font>
  </fonts>
  <fills count="2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B9B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5E3E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DF0C8"/>
        <bgColor indexed="64"/>
      </patternFill>
    </fill>
  </fills>
  <borders count="7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medium">
        <color indexed="64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medium">
        <color indexed="64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medium">
        <color indexed="64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  <border>
      <left style="medium">
        <color indexed="64"/>
      </left>
      <right style="thin">
        <color theme="1" tint="0.499984740745262"/>
      </right>
      <top style="medium">
        <color indexed="64"/>
      </top>
      <bottom/>
      <diagonal/>
    </border>
    <border>
      <left style="medium">
        <color indexed="64"/>
      </left>
      <right style="thin">
        <color theme="1" tint="0.499984740745262"/>
      </right>
      <top/>
      <bottom/>
      <diagonal/>
    </border>
    <border>
      <left style="medium">
        <color indexed="64"/>
      </left>
      <right style="thin">
        <color theme="1" tint="0.499984740745262"/>
      </right>
      <top/>
      <bottom style="medium">
        <color indexed="64"/>
      </bottom>
      <diagonal/>
    </border>
  </borders>
  <cellStyleXfs count="1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3" fillId="0" borderId="0"/>
    <xf numFmtId="0" fontId="3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485">
    <xf numFmtId="0" fontId="0" fillId="0" borderId="0" xfId="0"/>
    <xf numFmtId="165" fontId="0" fillId="0" borderId="0" xfId="2" applyFont="1"/>
    <xf numFmtId="0" fontId="6" fillId="0" borderId="0" xfId="0" applyFont="1" applyAlignment="1">
      <alignment horizontal="center"/>
    </xf>
    <xf numFmtId="0" fontId="6" fillId="3" borderId="0" xfId="0" applyFont="1" applyFill="1" applyAlignment="1">
      <alignment horizontal="center"/>
    </xf>
    <xf numFmtId="165" fontId="6" fillId="0" borderId="0" xfId="2" applyFont="1"/>
    <xf numFmtId="0" fontId="7" fillId="3" borderId="0" xfId="0" applyFont="1" applyFill="1" applyAlignment="1">
      <alignment horizontal="center"/>
    </xf>
    <xf numFmtId="165" fontId="0" fillId="0" borderId="1" xfId="2" applyFont="1" applyBorder="1"/>
    <xf numFmtId="0" fontId="16" fillId="0" borderId="0" xfId="0" applyFont="1" applyAlignment="1">
      <alignment vertical="center" wrapText="1"/>
    </xf>
    <xf numFmtId="0" fontId="38" fillId="0" borderId="0" xfId="0" applyFont="1" applyAlignment="1">
      <alignment horizontal="center" vertical="top" wrapText="1"/>
    </xf>
    <xf numFmtId="0" fontId="18" fillId="0" borderId="0" xfId="0" applyFont="1" applyAlignment="1">
      <alignment vertical="center" wrapText="1"/>
    </xf>
    <xf numFmtId="0" fontId="17" fillId="4" borderId="2" xfId="0" applyFont="1" applyFill="1" applyBorder="1" applyAlignment="1">
      <alignment vertical="center" wrapText="1"/>
    </xf>
    <xf numFmtId="0" fontId="19" fillId="0" borderId="0" xfId="0" applyFont="1" applyAlignment="1">
      <alignment vertical="center" wrapText="1"/>
    </xf>
    <xf numFmtId="0" fontId="17" fillId="4" borderId="3" xfId="0" applyFont="1" applyFill="1" applyBorder="1" applyAlignment="1">
      <alignment vertical="center" wrapText="1"/>
    </xf>
    <xf numFmtId="0" fontId="17" fillId="0" borderId="4" xfId="0" applyFont="1" applyBorder="1" applyAlignment="1" applyProtection="1">
      <alignment vertical="center" wrapText="1"/>
      <protection locked="0"/>
    </xf>
    <xf numFmtId="49" fontId="17" fillId="4" borderId="2" xfId="0" applyNumberFormat="1" applyFont="1" applyFill="1" applyBorder="1" applyAlignment="1">
      <alignment horizontal="left" vertical="center"/>
    </xf>
    <xf numFmtId="49" fontId="17" fillId="4" borderId="5" xfId="0" applyNumberFormat="1" applyFont="1" applyFill="1" applyBorder="1" applyAlignment="1">
      <alignment horizontal="left" vertical="center"/>
    </xf>
    <xf numFmtId="0" fontId="17" fillId="0" borderId="5" xfId="0" applyFont="1" applyBorder="1" applyAlignment="1" applyProtection="1">
      <alignment horizontal="left" vertical="center"/>
      <protection locked="0"/>
    </xf>
    <xf numFmtId="0" fontId="17" fillId="4" borderId="5" xfId="0" applyFont="1" applyFill="1" applyBorder="1" applyAlignment="1" applyProtection="1">
      <alignment horizontal="left" vertical="center"/>
      <protection locked="0"/>
    </xf>
    <xf numFmtId="0" fontId="17" fillId="0" borderId="5" xfId="0" applyFont="1" applyBorder="1" applyAlignment="1">
      <alignment vertical="center" wrapText="1"/>
    </xf>
    <xf numFmtId="0" fontId="22" fillId="5" borderId="0" xfId="0" applyFont="1" applyFill="1" applyAlignment="1">
      <alignment vertical="center" wrapText="1"/>
    </xf>
    <xf numFmtId="0" fontId="39" fillId="5" borderId="0" xfId="0" applyFont="1" applyFill="1" applyAlignment="1">
      <alignment vertical="center" wrapText="1"/>
    </xf>
    <xf numFmtId="0" fontId="39" fillId="5" borderId="6" xfId="0" applyFont="1" applyFill="1" applyBorder="1" applyAlignment="1">
      <alignment vertical="center" wrapText="1"/>
    </xf>
    <xf numFmtId="0" fontId="21" fillId="0" borderId="0" xfId="0" applyFont="1" applyAlignment="1">
      <alignment horizontal="right"/>
    </xf>
    <xf numFmtId="0" fontId="3" fillId="0" borderId="0" xfId="0" applyFont="1"/>
    <xf numFmtId="0" fontId="22" fillId="5" borderId="0" xfId="0" applyFont="1" applyFill="1" applyAlignment="1">
      <alignment horizontal="center" vertical="center" wrapText="1"/>
    </xf>
    <xf numFmtId="0" fontId="21" fillId="5" borderId="6" xfId="0" applyFont="1" applyFill="1" applyBorder="1" applyAlignment="1">
      <alignment horizontal="left"/>
    </xf>
    <xf numFmtId="0" fontId="22" fillId="6" borderId="6" xfId="0" applyFont="1" applyFill="1" applyBorder="1" applyAlignment="1">
      <alignment horizontal="center" vertical="center" wrapText="1"/>
    </xf>
    <xf numFmtId="0" fontId="3" fillId="5" borderId="0" xfId="0" applyFont="1" applyFill="1"/>
    <xf numFmtId="0" fontId="21" fillId="5" borderId="7" xfId="0" applyFont="1" applyFill="1" applyBorder="1"/>
    <xf numFmtId="0" fontId="21" fillId="5" borderId="0" xfId="0" applyFont="1" applyFill="1"/>
    <xf numFmtId="0" fontId="19" fillId="5" borderId="0" xfId="0" applyFont="1" applyFill="1" applyAlignment="1">
      <alignment vertical="center" wrapText="1"/>
    </xf>
    <xf numFmtId="0" fontId="39" fillId="7" borderId="9" xfId="0" applyFont="1" applyFill="1" applyBorder="1" applyAlignment="1" applyProtection="1">
      <alignment horizontal="center" vertical="center"/>
      <protection locked="0"/>
    </xf>
    <xf numFmtId="0" fontId="21" fillId="0" borderId="9" xfId="0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>
      <alignment vertical="center" wrapText="1"/>
    </xf>
    <xf numFmtId="14" fontId="23" fillId="0" borderId="1" xfId="0" applyNumberFormat="1" applyFont="1" applyBorder="1" applyAlignment="1" applyProtection="1">
      <alignment horizontal="center" vertical="center" wrapText="1"/>
      <protection locked="0"/>
    </xf>
    <xf numFmtId="0" fontId="23" fillId="0" borderId="0" xfId="0" applyFont="1" applyAlignment="1" applyProtection="1">
      <alignment vertical="center" wrapText="1"/>
      <protection locked="0"/>
    </xf>
    <xf numFmtId="0" fontId="21" fillId="0" borderId="0" xfId="0" applyFont="1" applyAlignment="1" applyProtection="1">
      <alignment vertical="center" wrapText="1"/>
      <protection locked="0"/>
    </xf>
    <xf numFmtId="0" fontId="21" fillId="0" borderId="10" xfId="0" applyFont="1" applyBorder="1" applyAlignment="1" applyProtection="1">
      <alignment vertical="center" wrapText="1"/>
      <protection locked="0"/>
    </xf>
    <xf numFmtId="0" fontId="21" fillId="0" borderId="11" xfId="0" applyFont="1" applyBorder="1" applyAlignment="1" applyProtection="1">
      <alignment vertical="center" wrapText="1"/>
      <protection locked="0"/>
    </xf>
    <xf numFmtId="0" fontId="21" fillId="0" borderId="11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0" fontId="17" fillId="4" borderId="13" xfId="0" applyFont="1" applyFill="1" applyBorder="1" applyAlignment="1">
      <alignment vertical="center" wrapText="1"/>
    </xf>
    <xf numFmtId="0" fontId="21" fillId="6" borderId="6" xfId="0" applyFont="1" applyFill="1" applyBorder="1" applyAlignment="1"/>
    <xf numFmtId="0" fontId="22" fillId="5" borderId="0" xfId="0" applyFont="1" applyFill="1" applyBorder="1" applyAlignment="1">
      <alignment vertical="center" wrapText="1"/>
    </xf>
    <xf numFmtId="0" fontId="39" fillId="5" borderId="0" xfId="0" applyFont="1" applyFill="1" applyBorder="1" applyAlignment="1">
      <alignment vertical="center" wrapText="1"/>
    </xf>
    <xf numFmtId="0" fontId="21" fillId="6" borderId="0" xfId="0" applyFont="1" applyFill="1" applyBorder="1" applyAlignment="1">
      <alignment horizontal="right"/>
    </xf>
    <xf numFmtId="0" fontId="21" fillId="5" borderId="0" xfId="0" applyFont="1" applyFill="1" applyBorder="1" applyAlignment="1"/>
    <xf numFmtId="0" fontId="21" fillId="6" borderId="0" xfId="0" applyFont="1" applyFill="1" applyBorder="1" applyAlignment="1"/>
    <xf numFmtId="0" fontId="3" fillId="6" borderId="0" xfId="0" applyFont="1" applyFill="1" applyBorder="1"/>
    <xf numFmtId="0" fontId="21" fillId="5" borderId="0" xfId="0" applyFont="1" applyFill="1" applyBorder="1"/>
    <xf numFmtId="0" fontId="21" fillId="5" borderId="0" xfId="0" applyFont="1" applyFill="1" applyBorder="1" applyAlignment="1">
      <alignment horizontal="right"/>
    </xf>
    <xf numFmtId="0" fontId="19" fillId="6" borderId="0" xfId="0" applyFont="1" applyFill="1" applyBorder="1" applyAlignment="1">
      <alignment vertical="center" wrapText="1"/>
    </xf>
    <xf numFmtId="0" fontId="22" fillId="6" borderId="0" xfId="0" applyFont="1" applyFill="1" applyBorder="1" applyAlignment="1">
      <alignment horizontal="center" vertical="center" wrapText="1"/>
    </xf>
    <xf numFmtId="0" fontId="23" fillId="6" borderId="8" xfId="0" applyFont="1" applyFill="1" applyBorder="1" applyAlignment="1"/>
    <xf numFmtId="0" fontId="0" fillId="0" borderId="0" xfId="0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Border="1"/>
    <xf numFmtId="0" fontId="15" fillId="0" borderId="7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9" fontId="0" fillId="0" borderId="0" xfId="0" applyNumberFormat="1" applyFill="1" applyBorder="1" applyAlignment="1">
      <alignment horizontal="center" vertical="center"/>
    </xf>
    <xf numFmtId="0" fontId="6" fillId="0" borderId="0" xfId="0" applyFont="1" applyBorder="1" applyAlignment="1"/>
    <xf numFmtId="0" fontId="40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/>
    </xf>
    <xf numFmtId="0" fontId="40" fillId="8" borderId="6" xfId="0" applyFont="1" applyFill="1" applyBorder="1" applyAlignment="1">
      <alignment horizontal="center" vertical="center"/>
    </xf>
    <xf numFmtId="9" fontId="41" fillId="9" borderId="9" xfId="0" applyNumberFormat="1" applyFont="1" applyFill="1" applyBorder="1" applyAlignment="1">
      <alignment horizontal="center"/>
    </xf>
    <xf numFmtId="9" fontId="41" fillId="10" borderId="9" xfId="0" applyNumberFormat="1" applyFont="1" applyFill="1" applyBorder="1" applyAlignment="1">
      <alignment horizontal="center"/>
    </xf>
    <xf numFmtId="9" fontId="41" fillId="11" borderId="9" xfId="0" applyNumberFormat="1" applyFont="1" applyFill="1" applyBorder="1" applyAlignment="1">
      <alignment horizontal="center"/>
    </xf>
    <xf numFmtId="0" fontId="41" fillId="12" borderId="9" xfId="0" applyFont="1" applyFill="1" applyBorder="1" applyAlignment="1">
      <alignment horizontal="center"/>
    </xf>
    <xf numFmtId="0" fontId="41" fillId="13" borderId="9" xfId="0" applyFont="1" applyFill="1" applyBorder="1" applyAlignment="1">
      <alignment horizontal="center"/>
    </xf>
    <xf numFmtId="0" fontId="41" fillId="10" borderId="9" xfId="0" applyFont="1" applyFill="1" applyBorder="1" applyAlignment="1">
      <alignment horizontal="center"/>
    </xf>
    <xf numFmtId="0" fontId="41" fillId="11" borderId="9" xfId="0" applyFont="1" applyFill="1" applyBorder="1" applyAlignment="1">
      <alignment horizontal="center"/>
    </xf>
    <xf numFmtId="0" fontId="41" fillId="14" borderId="9" xfId="0" applyFont="1" applyFill="1" applyBorder="1" applyAlignment="1">
      <alignment horizontal="center"/>
    </xf>
    <xf numFmtId="10" fontId="42" fillId="13" borderId="9" xfId="0" applyNumberFormat="1" applyFont="1" applyFill="1" applyBorder="1" applyAlignment="1">
      <alignment horizontal="center"/>
    </xf>
    <xf numFmtId="9" fontId="41" fillId="4" borderId="9" xfId="0" applyNumberFormat="1" applyFont="1" applyFill="1" applyBorder="1" applyAlignment="1">
      <alignment horizontal="center"/>
    </xf>
    <xf numFmtId="10" fontId="42" fillId="14" borderId="9" xfId="0" applyNumberFormat="1" applyFont="1" applyFill="1" applyBorder="1" applyAlignment="1">
      <alignment horizontal="center"/>
    </xf>
    <xf numFmtId="0" fontId="41" fillId="12" borderId="9" xfId="0" applyFont="1" applyFill="1" applyBorder="1"/>
    <xf numFmtId="0" fontId="42" fillId="12" borderId="9" xfId="0" applyFont="1" applyFill="1" applyBorder="1"/>
    <xf numFmtId="0" fontId="42" fillId="12" borderId="9" xfId="0" applyFont="1" applyFill="1" applyBorder="1" applyAlignment="1">
      <alignment horizontal="center"/>
    </xf>
    <xf numFmtId="9" fontId="42" fillId="9" borderId="9" xfId="0" applyNumberFormat="1" applyFont="1" applyFill="1" applyBorder="1" applyAlignment="1">
      <alignment horizontal="center"/>
    </xf>
    <xf numFmtId="10" fontId="42" fillId="10" borderId="9" xfId="0" applyNumberFormat="1" applyFont="1" applyFill="1" applyBorder="1" applyAlignment="1">
      <alignment horizontal="center"/>
    </xf>
    <xf numFmtId="10" fontId="42" fillId="11" borderId="9" xfId="0" applyNumberFormat="1" applyFont="1" applyFill="1" applyBorder="1" applyAlignment="1">
      <alignment horizontal="center"/>
    </xf>
    <xf numFmtId="10" fontId="42" fillId="4" borderId="9" xfId="0" applyNumberFormat="1" applyFont="1" applyFill="1" applyBorder="1" applyAlignment="1">
      <alignment horizontal="center"/>
    </xf>
    <xf numFmtId="0" fontId="43" fillId="0" borderId="7" xfId="0" applyFont="1" applyBorder="1"/>
    <xf numFmtId="0" fontId="43" fillId="0" borderId="10" xfId="0" applyFont="1" applyBorder="1"/>
    <xf numFmtId="165" fontId="43" fillId="0" borderId="0" xfId="2" applyFont="1" applyBorder="1" applyAlignment="1">
      <alignment horizontal="center"/>
    </xf>
    <xf numFmtId="9" fontId="43" fillId="0" borderId="0" xfId="0" applyNumberFormat="1" applyFont="1" applyBorder="1" applyAlignment="1">
      <alignment horizontal="center"/>
    </xf>
    <xf numFmtId="165" fontId="43" fillId="0" borderId="0" xfId="2" applyFont="1" applyBorder="1"/>
    <xf numFmtId="9" fontId="43" fillId="8" borderId="6" xfId="0" applyNumberFormat="1" applyFont="1" applyFill="1" applyBorder="1" applyAlignment="1">
      <alignment horizontal="center" vertical="center"/>
    </xf>
    <xf numFmtId="44" fontId="43" fillId="8" borderId="0" xfId="0" applyNumberFormat="1" applyFont="1" applyFill="1" applyBorder="1"/>
    <xf numFmtId="0" fontId="43" fillId="0" borderId="6" xfId="0" applyFont="1" applyBorder="1"/>
    <xf numFmtId="10" fontId="43" fillId="0" borderId="0" xfId="0" applyNumberFormat="1" applyFont="1" applyBorder="1" applyAlignment="1">
      <alignment horizontal="center"/>
    </xf>
    <xf numFmtId="44" fontId="43" fillId="0" borderId="0" xfId="0" applyNumberFormat="1" applyFont="1" applyBorder="1"/>
    <xf numFmtId="0" fontId="43" fillId="0" borderId="0" xfId="0" applyFont="1" applyBorder="1"/>
    <xf numFmtId="44" fontId="43" fillId="0" borderId="6" xfId="0" applyNumberFormat="1" applyFont="1" applyBorder="1"/>
    <xf numFmtId="44" fontId="43" fillId="0" borderId="11" xfId="0" applyNumberFormat="1" applyFont="1" applyBorder="1"/>
    <xf numFmtId="0" fontId="43" fillId="0" borderId="11" xfId="0" applyFont="1" applyBorder="1"/>
    <xf numFmtId="0" fontId="43" fillId="0" borderId="12" xfId="0" applyFont="1" applyBorder="1"/>
    <xf numFmtId="0" fontId="40" fillId="0" borderId="0" xfId="0" applyFont="1" applyFill="1" applyBorder="1" applyAlignment="1">
      <alignment horizontal="center" vertical="center"/>
    </xf>
    <xf numFmtId="9" fontId="43" fillId="0" borderId="0" xfId="0" applyNumberFormat="1" applyFont="1" applyFill="1" applyBorder="1" applyAlignment="1">
      <alignment horizontal="center" vertical="center"/>
    </xf>
    <xf numFmtId="0" fontId="44" fillId="0" borderId="0" xfId="0" applyFont="1" applyBorder="1" applyAlignment="1"/>
    <xf numFmtId="9" fontId="43" fillId="8" borderId="6" xfId="0" applyNumberFormat="1" applyFont="1" applyFill="1" applyBorder="1"/>
    <xf numFmtId="10" fontId="43" fillId="8" borderId="6" xfId="0" applyNumberFormat="1" applyFont="1" applyFill="1" applyBorder="1" applyAlignment="1">
      <alignment horizontal="center" vertical="center"/>
    </xf>
    <xf numFmtId="10" fontId="43" fillId="8" borderId="6" xfId="0" applyNumberFormat="1" applyFont="1" applyFill="1" applyBorder="1"/>
    <xf numFmtId="165" fontId="3" fillId="0" borderId="0" xfId="2" applyFont="1"/>
    <xf numFmtId="0" fontId="3" fillId="15" borderId="0" xfId="1" applyFont="1" applyFill="1" applyBorder="1" applyAlignment="1" applyProtection="1">
      <alignment horizontal="center" vertical="center" wrapText="1"/>
    </xf>
    <xf numFmtId="0" fontId="8" fillId="15" borderId="0" xfId="0" applyFont="1" applyFill="1" applyBorder="1" applyAlignment="1">
      <alignment horizontal="center" vertical="center" wrapText="1"/>
    </xf>
    <xf numFmtId="167" fontId="41" fillId="13" borderId="9" xfId="0" applyNumberFormat="1" applyFont="1" applyFill="1" applyBorder="1" applyAlignment="1">
      <alignment horizontal="center"/>
    </xf>
    <xf numFmtId="0" fontId="45" fillId="0" borderId="0" xfId="0" applyFont="1" applyFill="1"/>
    <xf numFmtId="14" fontId="45" fillId="0" borderId="0" xfId="0" applyNumberFormat="1" applyFont="1" applyFill="1"/>
    <xf numFmtId="0" fontId="46" fillId="0" borderId="0" xfId="0" applyFont="1"/>
    <xf numFmtId="1" fontId="47" fillId="5" borderId="14" xfId="0" applyNumberFormat="1" applyFont="1" applyFill="1" applyBorder="1" applyAlignment="1" applyProtection="1">
      <alignment horizontal="center" vertical="center"/>
      <protection locked="0"/>
    </xf>
    <xf numFmtId="9" fontId="48" fillId="5" borderId="15" xfId="8" applyFont="1" applyFill="1" applyBorder="1" applyAlignment="1" applyProtection="1">
      <alignment horizontal="center" vertical="center"/>
      <protection locked="0"/>
    </xf>
    <xf numFmtId="166" fontId="48" fillId="5" borderId="15" xfId="0" applyNumberFormat="1" applyFont="1" applyFill="1" applyBorder="1" applyAlignment="1" applyProtection="1">
      <alignment horizontal="left" vertical="center"/>
      <protection locked="0"/>
    </xf>
    <xf numFmtId="166" fontId="47" fillId="5" borderId="15" xfId="0" applyNumberFormat="1" applyFont="1" applyFill="1" applyBorder="1" applyAlignment="1" applyProtection="1">
      <alignment horizontal="center" vertical="center"/>
      <protection locked="0"/>
    </xf>
    <xf numFmtId="166" fontId="49" fillId="5" borderId="15" xfId="0" applyNumberFormat="1" applyFont="1" applyFill="1" applyBorder="1" applyAlignment="1" applyProtection="1">
      <alignment horizontal="center" vertical="center"/>
      <protection locked="0"/>
    </xf>
    <xf numFmtId="1" fontId="37" fillId="5" borderId="15" xfId="0" applyNumberFormat="1" applyFont="1" applyFill="1" applyBorder="1" applyAlignment="1" applyProtection="1">
      <alignment horizontal="center" vertical="center"/>
      <protection locked="0"/>
    </xf>
    <xf numFmtId="165" fontId="37" fillId="5" borderId="15" xfId="2" applyFont="1" applyFill="1" applyBorder="1" applyAlignment="1" applyProtection="1">
      <alignment horizontal="center" vertical="center"/>
      <protection locked="0"/>
    </xf>
    <xf numFmtId="9" fontId="49" fillId="5" borderId="15" xfId="8" applyFont="1" applyFill="1" applyBorder="1" applyAlignment="1" applyProtection="1">
      <alignment horizontal="center" vertical="center"/>
      <protection locked="0"/>
    </xf>
    <xf numFmtId="165" fontId="49" fillId="5" borderId="15" xfId="2" applyFont="1" applyFill="1" applyBorder="1" applyAlignment="1" applyProtection="1">
      <alignment horizontal="center" vertical="center"/>
      <protection locked="0"/>
    </xf>
    <xf numFmtId="2" fontId="49" fillId="5" borderId="15" xfId="0" applyNumberFormat="1" applyFont="1" applyFill="1" applyBorder="1" applyAlignment="1" applyProtection="1">
      <alignment horizontal="center" vertical="center"/>
      <protection locked="0"/>
    </xf>
    <xf numFmtId="1" fontId="49" fillId="5" borderId="16" xfId="0" applyNumberFormat="1" applyFont="1" applyFill="1" applyBorder="1" applyAlignment="1" applyProtection="1">
      <alignment horizontal="center"/>
      <protection locked="0"/>
    </xf>
    <xf numFmtId="1" fontId="47" fillId="5" borderId="17" xfId="0" applyNumberFormat="1" applyFont="1" applyFill="1" applyBorder="1" applyAlignment="1" applyProtection="1">
      <alignment horizontal="center" vertical="center"/>
      <protection locked="0"/>
    </xf>
    <xf numFmtId="9" fontId="48" fillId="5" borderId="18" xfId="8" applyFont="1" applyFill="1" applyBorder="1" applyAlignment="1" applyProtection="1">
      <alignment horizontal="center" vertical="center"/>
      <protection locked="0"/>
    </xf>
    <xf numFmtId="166" fontId="48" fillId="5" borderId="18" xfId="0" applyNumberFormat="1" applyFont="1" applyFill="1" applyBorder="1" applyAlignment="1" applyProtection="1">
      <alignment horizontal="left" vertical="center"/>
      <protection locked="0"/>
    </xf>
    <xf numFmtId="166" fontId="47" fillId="5" borderId="18" xfId="0" applyNumberFormat="1" applyFont="1" applyFill="1" applyBorder="1" applyAlignment="1" applyProtection="1">
      <alignment horizontal="center" vertical="center"/>
      <protection locked="0"/>
    </xf>
    <xf numFmtId="166" fontId="49" fillId="5" borderId="18" xfId="0" applyNumberFormat="1" applyFont="1" applyFill="1" applyBorder="1" applyAlignment="1" applyProtection="1">
      <alignment horizontal="center" vertical="center"/>
      <protection locked="0"/>
    </xf>
    <xf numFmtId="1" fontId="37" fillId="5" borderId="18" xfId="0" applyNumberFormat="1" applyFont="1" applyFill="1" applyBorder="1" applyAlignment="1" applyProtection="1">
      <alignment horizontal="center" vertical="center"/>
      <protection locked="0"/>
    </xf>
    <xf numFmtId="165" fontId="37" fillId="5" borderId="18" xfId="2" applyFont="1" applyFill="1" applyBorder="1" applyAlignment="1" applyProtection="1">
      <alignment horizontal="center" vertical="center"/>
      <protection locked="0"/>
    </xf>
    <xf numFmtId="10" fontId="49" fillId="5" borderId="18" xfId="8" applyNumberFormat="1" applyFont="1" applyFill="1" applyBorder="1" applyAlignment="1" applyProtection="1">
      <alignment horizontal="center" vertical="center"/>
      <protection locked="0"/>
    </xf>
    <xf numFmtId="165" fontId="49" fillId="5" borderId="18" xfId="2" applyFont="1" applyFill="1" applyBorder="1" applyAlignment="1" applyProtection="1">
      <alignment horizontal="center" vertical="center"/>
      <protection locked="0"/>
    </xf>
    <xf numFmtId="2" fontId="49" fillId="5" borderId="18" xfId="0" applyNumberFormat="1" applyFont="1" applyFill="1" applyBorder="1" applyAlignment="1" applyProtection="1">
      <alignment horizontal="center" vertical="center"/>
      <protection locked="0"/>
    </xf>
    <xf numFmtId="1" fontId="49" fillId="5" borderId="19" xfId="0" applyNumberFormat="1" applyFont="1" applyFill="1" applyBorder="1" applyAlignment="1" applyProtection="1">
      <alignment horizontal="center"/>
      <protection locked="0"/>
    </xf>
    <xf numFmtId="1" fontId="47" fillId="5" borderId="20" xfId="0" applyNumberFormat="1" applyFont="1" applyFill="1" applyBorder="1" applyAlignment="1" applyProtection="1">
      <alignment horizontal="center" vertical="center"/>
      <protection locked="0"/>
    </xf>
    <xf numFmtId="9" fontId="48" fillId="5" borderId="9" xfId="8" applyFont="1" applyFill="1" applyBorder="1" applyAlignment="1" applyProtection="1">
      <alignment horizontal="center" vertical="center"/>
      <protection locked="0"/>
    </xf>
    <xf numFmtId="166" fontId="48" fillId="5" borderId="9" xfId="0" applyNumberFormat="1" applyFont="1" applyFill="1" applyBorder="1" applyAlignment="1" applyProtection="1">
      <alignment horizontal="left" vertical="center"/>
      <protection locked="0"/>
    </xf>
    <xf numFmtId="166" fontId="47" fillId="5" borderId="9" xfId="0" applyNumberFormat="1" applyFont="1" applyFill="1" applyBorder="1" applyAlignment="1" applyProtection="1">
      <alignment horizontal="center" vertical="center"/>
      <protection locked="0"/>
    </xf>
    <xf numFmtId="166" fontId="49" fillId="5" borderId="9" xfId="0" applyNumberFormat="1" applyFont="1" applyFill="1" applyBorder="1" applyAlignment="1" applyProtection="1">
      <alignment horizontal="center" vertical="center"/>
      <protection locked="0"/>
    </xf>
    <xf numFmtId="1" fontId="37" fillId="5" borderId="9" xfId="0" applyNumberFormat="1" applyFont="1" applyFill="1" applyBorder="1" applyAlignment="1" applyProtection="1">
      <alignment horizontal="center" vertical="center"/>
      <protection locked="0"/>
    </xf>
    <xf numFmtId="165" fontId="37" fillId="5" borderId="9" xfId="2" applyFont="1" applyFill="1" applyBorder="1" applyAlignment="1" applyProtection="1">
      <alignment horizontal="center" vertical="center"/>
      <protection locked="0"/>
    </xf>
    <xf numFmtId="10" fontId="49" fillId="5" borderId="9" xfId="8" applyNumberFormat="1" applyFont="1" applyFill="1" applyBorder="1" applyAlignment="1" applyProtection="1">
      <alignment horizontal="center" vertical="center"/>
      <protection locked="0"/>
    </xf>
    <xf numFmtId="165" fontId="49" fillId="5" borderId="9" xfId="2" applyFont="1" applyFill="1" applyBorder="1" applyAlignment="1" applyProtection="1">
      <alignment horizontal="center" vertical="center"/>
      <protection locked="0"/>
    </xf>
    <xf numFmtId="2" fontId="49" fillId="5" borderId="9" xfId="0" applyNumberFormat="1" applyFont="1" applyFill="1" applyBorder="1" applyAlignment="1" applyProtection="1">
      <alignment horizontal="center" vertical="center"/>
      <protection locked="0"/>
    </xf>
    <xf numFmtId="1" fontId="49" fillId="5" borderId="21" xfId="0" applyNumberFormat="1" applyFont="1" applyFill="1" applyBorder="1" applyAlignment="1" applyProtection="1">
      <alignment horizontal="center"/>
      <protection locked="0"/>
    </xf>
    <xf numFmtId="9" fontId="49" fillId="5" borderId="9" xfId="8" applyFont="1" applyFill="1" applyBorder="1" applyAlignment="1" applyProtection="1">
      <alignment horizontal="center" vertical="center"/>
      <protection locked="0"/>
    </xf>
    <xf numFmtId="1" fontId="47" fillId="5" borderId="22" xfId="0" applyNumberFormat="1" applyFont="1" applyFill="1" applyBorder="1" applyAlignment="1" applyProtection="1">
      <alignment horizontal="center" vertical="center"/>
      <protection locked="0"/>
    </xf>
    <xf numFmtId="9" fontId="48" fillId="5" borderId="23" xfId="8" applyFont="1" applyFill="1" applyBorder="1" applyAlignment="1" applyProtection="1">
      <alignment horizontal="center" vertical="center"/>
      <protection locked="0"/>
    </xf>
    <xf numFmtId="166" fontId="48" fillId="5" borderId="23" xfId="0" applyNumberFormat="1" applyFont="1" applyFill="1" applyBorder="1" applyAlignment="1" applyProtection="1">
      <alignment horizontal="left" vertical="center"/>
      <protection locked="0"/>
    </xf>
    <xf numFmtId="166" fontId="47" fillId="5" borderId="23" xfId="0" applyNumberFormat="1" applyFont="1" applyFill="1" applyBorder="1" applyAlignment="1" applyProtection="1">
      <alignment horizontal="center" vertical="center"/>
      <protection locked="0"/>
    </xf>
    <xf numFmtId="166" fontId="49" fillId="5" borderId="23" xfId="0" applyNumberFormat="1" applyFont="1" applyFill="1" applyBorder="1" applyAlignment="1" applyProtection="1">
      <alignment horizontal="center" vertical="center"/>
      <protection locked="0"/>
    </xf>
    <xf numFmtId="1" fontId="37" fillId="5" borderId="23" xfId="0" applyNumberFormat="1" applyFont="1" applyFill="1" applyBorder="1" applyAlignment="1" applyProtection="1">
      <alignment horizontal="center" vertical="center"/>
      <protection locked="0"/>
    </xf>
    <xf numFmtId="165" fontId="37" fillId="5" borderId="23" xfId="2" applyFont="1" applyFill="1" applyBorder="1" applyAlignment="1" applyProtection="1">
      <alignment horizontal="center" vertical="center"/>
      <protection locked="0"/>
    </xf>
    <xf numFmtId="9" fontId="49" fillId="5" borderId="23" xfId="8" applyFont="1" applyFill="1" applyBorder="1" applyAlignment="1" applyProtection="1">
      <alignment horizontal="center" vertical="center"/>
      <protection locked="0"/>
    </xf>
    <xf numFmtId="165" fontId="49" fillId="5" borderId="23" xfId="2" applyFont="1" applyFill="1" applyBorder="1" applyAlignment="1" applyProtection="1">
      <alignment horizontal="center" vertical="center"/>
      <protection locked="0"/>
    </xf>
    <xf numFmtId="2" fontId="49" fillId="5" borderId="23" xfId="0" applyNumberFormat="1" applyFont="1" applyFill="1" applyBorder="1" applyAlignment="1" applyProtection="1">
      <alignment horizontal="center" vertical="center"/>
      <protection locked="0"/>
    </xf>
    <xf numFmtId="1" fontId="49" fillId="5" borderId="24" xfId="0" applyNumberFormat="1" applyFont="1" applyFill="1" applyBorder="1" applyAlignment="1" applyProtection="1">
      <alignment horizontal="center"/>
      <protection locked="0"/>
    </xf>
    <xf numFmtId="1" fontId="47" fillId="5" borderId="25" xfId="0" applyNumberFormat="1" applyFont="1" applyFill="1" applyBorder="1" applyAlignment="1" applyProtection="1">
      <alignment horizontal="center" vertical="center"/>
      <protection locked="0"/>
    </xf>
    <xf numFmtId="9" fontId="48" fillId="5" borderId="26" xfId="8" applyFont="1" applyFill="1" applyBorder="1" applyAlignment="1" applyProtection="1">
      <alignment horizontal="center" vertical="center"/>
      <protection locked="0"/>
    </xf>
    <xf numFmtId="166" fontId="48" fillId="5" borderId="26" xfId="0" applyNumberFormat="1" applyFont="1" applyFill="1" applyBorder="1" applyAlignment="1" applyProtection="1">
      <alignment horizontal="left" vertical="center"/>
      <protection locked="0"/>
    </xf>
    <xf numFmtId="166" fontId="47" fillId="5" borderId="26" xfId="0" applyNumberFormat="1" applyFont="1" applyFill="1" applyBorder="1" applyAlignment="1" applyProtection="1">
      <alignment horizontal="center" vertical="center"/>
      <protection locked="0"/>
    </xf>
    <xf numFmtId="166" fontId="49" fillId="5" borderId="26" xfId="0" applyNumberFormat="1" applyFont="1" applyFill="1" applyBorder="1" applyAlignment="1" applyProtection="1">
      <alignment horizontal="center" vertical="center"/>
      <protection locked="0"/>
    </xf>
    <xf numFmtId="1" fontId="37" fillId="5" borderId="26" xfId="0" applyNumberFormat="1" applyFont="1" applyFill="1" applyBorder="1" applyAlignment="1" applyProtection="1">
      <alignment horizontal="center" vertical="center"/>
      <protection locked="0"/>
    </xf>
    <xf numFmtId="165" fontId="37" fillId="5" borderId="26" xfId="2" applyFont="1" applyFill="1" applyBorder="1" applyAlignment="1" applyProtection="1">
      <alignment horizontal="center" vertical="center"/>
      <protection locked="0"/>
    </xf>
    <xf numFmtId="10" fontId="49" fillId="5" borderId="26" xfId="8" applyNumberFormat="1" applyFont="1" applyFill="1" applyBorder="1" applyAlignment="1" applyProtection="1">
      <alignment horizontal="center" vertical="center"/>
      <protection locked="0"/>
    </xf>
    <xf numFmtId="165" fontId="49" fillId="5" borderId="26" xfId="2" applyFont="1" applyFill="1" applyBorder="1" applyAlignment="1" applyProtection="1">
      <alignment horizontal="center" vertical="center"/>
      <protection locked="0"/>
    </xf>
    <xf numFmtId="2" fontId="49" fillId="5" borderId="26" xfId="0" applyNumberFormat="1" applyFont="1" applyFill="1" applyBorder="1" applyAlignment="1" applyProtection="1">
      <alignment horizontal="center" vertical="center"/>
      <protection locked="0"/>
    </xf>
    <xf numFmtId="1" fontId="49" fillId="5" borderId="27" xfId="0" applyNumberFormat="1" applyFont="1" applyFill="1" applyBorder="1" applyAlignment="1" applyProtection="1">
      <alignment horizontal="center"/>
      <protection locked="0"/>
    </xf>
    <xf numFmtId="1" fontId="47" fillId="5" borderId="28" xfId="0" applyNumberFormat="1" applyFont="1" applyFill="1" applyBorder="1" applyAlignment="1" applyProtection="1">
      <alignment horizontal="center" vertical="center"/>
      <protection locked="0"/>
    </xf>
    <xf numFmtId="9" fontId="48" fillId="5" borderId="29" xfId="8" applyFont="1" applyFill="1" applyBorder="1" applyAlignment="1" applyProtection="1">
      <alignment horizontal="center" vertical="center"/>
      <protection locked="0"/>
    </xf>
    <xf numFmtId="166" fontId="48" fillId="5" borderId="29" xfId="0" applyNumberFormat="1" applyFont="1" applyFill="1" applyBorder="1" applyAlignment="1" applyProtection="1">
      <alignment horizontal="left" vertical="center"/>
      <protection locked="0"/>
    </xf>
    <xf numFmtId="166" fontId="47" fillId="5" borderId="29" xfId="0" applyNumberFormat="1" applyFont="1" applyFill="1" applyBorder="1" applyAlignment="1" applyProtection="1">
      <alignment horizontal="center" vertical="center"/>
      <protection locked="0"/>
    </xf>
    <xf numFmtId="166" fontId="49" fillId="5" borderId="29" xfId="0" applyNumberFormat="1" applyFont="1" applyFill="1" applyBorder="1" applyAlignment="1" applyProtection="1">
      <alignment horizontal="center" vertical="center"/>
      <protection locked="0"/>
    </xf>
    <xf numFmtId="1" fontId="37" fillId="5" borderId="29" xfId="0" applyNumberFormat="1" applyFont="1" applyFill="1" applyBorder="1" applyAlignment="1" applyProtection="1">
      <alignment horizontal="center" vertical="center"/>
      <protection locked="0"/>
    </xf>
    <xf numFmtId="165" fontId="37" fillId="5" borderId="29" xfId="2" applyFont="1" applyFill="1" applyBorder="1" applyAlignment="1" applyProtection="1">
      <alignment horizontal="center" vertical="center"/>
      <protection locked="0"/>
    </xf>
    <xf numFmtId="10" fontId="49" fillId="5" borderId="29" xfId="8" applyNumberFormat="1" applyFont="1" applyFill="1" applyBorder="1" applyAlignment="1" applyProtection="1">
      <alignment horizontal="center" vertical="center"/>
      <protection locked="0"/>
    </xf>
    <xf numFmtId="165" fontId="49" fillId="5" borderId="29" xfId="2" applyFont="1" applyFill="1" applyBorder="1" applyAlignment="1" applyProtection="1">
      <alignment horizontal="center" vertical="center"/>
      <protection locked="0"/>
    </xf>
    <xf numFmtId="2" fontId="49" fillId="5" borderId="29" xfId="0" applyNumberFormat="1" applyFont="1" applyFill="1" applyBorder="1" applyAlignment="1" applyProtection="1">
      <alignment horizontal="center" vertical="center"/>
      <protection locked="0"/>
    </xf>
    <xf numFmtId="1" fontId="49" fillId="5" borderId="30" xfId="0" applyNumberFormat="1" applyFont="1" applyFill="1" applyBorder="1" applyAlignment="1" applyProtection="1">
      <alignment horizontal="center"/>
      <protection locked="0"/>
    </xf>
    <xf numFmtId="166" fontId="50" fillId="5" borderId="26" xfId="0" applyNumberFormat="1" applyFont="1" applyFill="1" applyBorder="1" applyAlignment="1" applyProtection="1">
      <alignment horizontal="left" vertical="center"/>
      <protection locked="0"/>
    </xf>
    <xf numFmtId="9" fontId="49" fillId="5" borderId="26" xfId="8" applyNumberFormat="1" applyFont="1" applyFill="1" applyBorder="1" applyAlignment="1" applyProtection="1">
      <alignment horizontal="center" vertical="center"/>
      <protection locked="0"/>
    </xf>
    <xf numFmtId="9" fontId="49" fillId="5" borderId="29" xfId="8" applyNumberFormat="1" applyFont="1" applyFill="1" applyBorder="1" applyAlignment="1" applyProtection="1">
      <alignment horizontal="center" vertical="center"/>
      <protection locked="0"/>
    </xf>
    <xf numFmtId="9" fontId="49" fillId="5" borderId="29" xfId="8" applyFont="1" applyFill="1" applyBorder="1" applyAlignment="1" applyProtection="1">
      <alignment horizontal="center" vertical="center"/>
      <protection locked="0"/>
    </xf>
    <xf numFmtId="166" fontId="50" fillId="5" borderId="29" xfId="0" applyNumberFormat="1" applyFont="1" applyFill="1" applyBorder="1" applyAlignment="1" applyProtection="1">
      <alignment horizontal="left" vertical="center"/>
      <protection locked="0"/>
    </xf>
    <xf numFmtId="166" fontId="51" fillId="5" borderId="29" xfId="0" applyNumberFormat="1" applyFont="1" applyFill="1" applyBorder="1" applyAlignment="1" applyProtection="1">
      <alignment horizontal="center" vertical="center"/>
      <protection locked="0"/>
    </xf>
    <xf numFmtId="10" fontId="49" fillId="5" borderId="23" xfId="8" applyNumberFormat="1" applyFont="1" applyFill="1" applyBorder="1" applyAlignment="1" applyProtection="1">
      <alignment horizontal="center" vertical="center"/>
      <protection locked="0"/>
    </xf>
    <xf numFmtId="1" fontId="47" fillId="5" borderId="31" xfId="0" applyNumberFormat="1" applyFont="1" applyFill="1" applyBorder="1" applyAlignment="1" applyProtection="1">
      <alignment horizontal="center" vertical="center"/>
      <protection locked="0"/>
    </xf>
    <xf numFmtId="9" fontId="48" fillId="5" borderId="32" xfId="8" applyFont="1" applyFill="1" applyBorder="1" applyAlignment="1" applyProtection="1">
      <alignment horizontal="center" vertical="center"/>
      <protection locked="0"/>
    </xf>
    <xf numFmtId="166" fontId="49" fillId="5" borderId="32" xfId="0" applyNumberFormat="1" applyFont="1" applyFill="1" applyBorder="1" applyAlignment="1" applyProtection="1">
      <alignment horizontal="center" vertical="center"/>
      <protection locked="0"/>
    </xf>
    <xf numFmtId="1" fontId="37" fillId="5" borderId="32" xfId="0" applyNumberFormat="1" applyFont="1" applyFill="1" applyBorder="1" applyAlignment="1" applyProtection="1">
      <alignment horizontal="center" vertical="center"/>
      <protection locked="0"/>
    </xf>
    <xf numFmtId="165" fontId="37" fillId="5" borderId="32" xfId="2" applyFont="1" applyFill="1" applyBorder="1" applyAlignment="1" applyProtection="1">
      <alignment horizontal="center" vertical="center"/>
      <protection locked="0"/>
    </xf>
    <xf numFmtId="10" fontId="49" fillId="5" borderId="32" xfId="8" applyNumberFormat="1" applyFont="1" applyFill="1" applyBorder="1" applyAlignment="1" applyProtection="1">
      <alignment horizontal="center" vertical="center"/>
      <protection locked="0"/>
    </xf>
    <xf numFmtId="165" fontId="49" fillId="5" borderId="32" xfId="2" applyFont="1" applyFill="1" applyBorder="1" applyAlignment="1" applyProtection="1">
      <alignment horizontal="center" vertical="center"/>
      <protection locked="0"/>
    </xf>
    <xf numFmtId="2" fontId="49" fillId="5" borderId="32" xfId="0" applyNumberFormat="1" applyFont="1" applyFill="1" applyBorder="1" applyAlignment="1" applyProtection="1">
      <alignment horizontal="center" vertical="center"/>
      <protection locked="0"/>
    </xf>
    <xf numFmtId="1" fontId="49" fillId="5" borderId="33" xfId="0" applyNumberFormat="1" applyFont="1" applyFill="1" applyBorder="1" applyAlignment="1" applyProtection="1">
      <alignment horizontal="center"/>
      <protection locked="0"/>
    </xf>
    <xf numFmtId="9" fontId="49" fillId="5" borderId="18" xfId="8" applyFont="1" applyFill="1" applyBorder="1" applyAlignment="1" applyProtection="1">
      <alignment horizontal="center" vertical="center"/>
      <protection locked="0"/>
    </xf>
    <xf numFmtId="166" fontId="51" fillId="5" borderId="26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52" fillId="0" borderId="0" xfId="0" applyFont="1" applyFill="1" applyBorder="1" applyAlignment="1">
      <alignment horizontal="center" vertical="center"/>
    </xf>
    <xf numFmtId="0" fontId="0" fillId="0" borderId="0" xfId="0" applyFill="1" applyProtection="1">
      <protection locked="0"/>
    </xf>
    <xf numFmtId="14" fontId="53" fillId="16" borderId="9" xfId="0" applyNumberFormat="1" applyFont="1" applyFill="1" applyBorder="1" applyAlignment="1" applyProtection="1">
      <alignment horizontal="left" vertical="center"/>
      <protection locked="0"/>
    </xf>
    <xf numFmtId="0" fontId="2" fillId="0" borderId="9" xfId="1" applyFill="1" applyBorder="1" applyAlignment="1" applyProtection="1">
      <alignment horizontal="center"/>
      <protection locked="0"/>
    </xf>
    <xf numFmtId="165" fontId="48" fillId="5" borderId="9" xfId="0" applyNumberFormat="1" applyFont="1" applyFill="1" applyBorder="1" applyAlignment="1" applyProtection="1">
      <protection locked="0"/>
    </xf>
    <xf numFmtId="14" fontId="54" fillId="16" borderId="9" xfId="0" applyNumberFormat="1" applyFont="1" applyFill="1" applyBorder="1" applyAlignment="1" applyProtection="1">
      <alignment horizontal="center" vertical="center"/>
      <protection locked="0"/>
    </xf>
    <xf numFmtId="166" fontId="51" fillId="5" borderId="9" xfId="0" applyNumberFormat="1" applyFont="1" applyFill="1" applyBorder="1" applyAlignment="1" applyProtection="1">
      <alignment horizontal="center" vertical="center"/>
      <protection locked="0"/>
    </xf>
    <xf numFmtId="166" fontId="50" fillId="5" borderId="9" xfId="0" applyNumberFormat="1" applyFont="1" applyFill="1" applyBorder="1" applyAlignment="1" applyProtection="1">
      <alignment horizontal="left" vertical="center"/>
      <protection locked="0"/>
    </xf>
    <xf numFmtId="1" fontId="47" fillId="5" borderId="34" xfId="0" applyNumberFormat="1" applyFont="1" applyFill="1" applyBorder="1" applyAlignment="1" applyProtection="1">
      <alignment horizontal="center" vertical="center"/>
      <protection locked="0"/>
    </xf>
    <xf numFmtId="9" fontId="48" fillId="5" borderId="35" xfId="8" applyFont="1" applyFill="1" applyBorder="1" applyAlignment="1" applyProtection="1">
      <alignment horizontal="center" vertical="center"/>
      <protection locked="0"/>
    </xf>
    <xf numFmtId="166" fontId="48" fillId="5" borderId="35" xfId="0" applyNumberFormat="1" applyFont="1" applyFill="1" applyBorder="1" applyAlignment="1" applyProtection="1">
      <alignment horizontal="left" vertical="center"/>
      <protection locked="0"/>
    </xf>
    <xf numFmtId="166" fontId="47" fillId="5" borderId="35" xfId="0" applyNumberFormat="1" applyFont="1" applyFill="1" applyBorder="1" applyAlignment="1" applyProtection="1">
      <alignment horizontal="center" vertical="center"/>
      <protection locked="0"/>
    </xf>
    <xf numFmtId="166" fontId="49" fillId="5" borderId="35" xfId="0" applyNumberFormat="1" applyFont="1" applyFill="1" applyBorder="1" applyAlignment="1" applyProtection="1">
      <alignment horizontal="center" vertical="center"/>
      <protection locked="0"/>
    </xf>
    <xf numFmtId="1" fontId="37" fillId="5" borderId="35" xfId="0" applyNumberFormat="1" applyFont="1" applyFill="1" applyBorder="1" applyAlignment="1" applyProtection="1">
      <alignment horizontal="center" vertical="center"/>
      <protection locked="0"/>
    </xf>
    <xf numFmtId="165" fontId="37" fillId="5" borderId="35" xfId="2" applyFont="1" applyFill="1" applyBorder="1" applyAlignment="1" applyProtection="1">
      <alignment horizontal="center" vertical="center"/>
      <protection locked="0"/>
    </xf>
    <xf numFmtId="165" fontId="49" fillId="5" borderId="35" xfId="2" applyFont="1" applyFill="1" applyBorder="1" applyAlignment="1" applyProtection="1">
      <alignment horizontal="center" vertical="center"/>
      <protection locked="0"/>
    </xf>
    <xf numFmtId="2" fontId="49" fillId="5" borderId="35" xfId="0" applyNumberFormat="1" applyFont="1" applyFill="1" applyBorder="1" applyAlignment="1" applyProtection="1">
      <alignment horizontal="center" vertical="center"/>
      <protection locked="0"/>
    </xf>
    <xf numFmtId="1" fontId="49" fillId="5" borderId="36" xfId="0" applyNumberFormat="1" applyFont="1" applyFill="1" applyBorder="1" applyAlignment="1" applyProtection="1">
      <alignment horizontal="center"/>
      <protection locked="0"/>
    </xf>
    <xf numFmtId="10" fontId="49" fillId="5" borderId="35" xfId="8" applyNumberFormat="1" applyFont="1" applyFill="1" applyBorder="1" applyAlignment="1" applyProtection="1">
      <alignment horizontal="center" vertical="center"/>
      <protection locked="0"/>
    </xf>
    <xf numFmtId="10" fontId="49" fillId="5" borderId="15" xfId="8" applyNumberFormat="1" applyFont="1" applyFill="1" applyBorder="1" applyAlignment="1" applyProtection="1">
      <alignment horizontal="center" vertical="center"/>
      <protection locked="0"/>
    </xf>
    <xf numFmtId="9" fontId="48" fillId="5" borderId="37" xfId="8" applyFont="1" applyFill="1" applyBorder="1" applyAlignment="1" applyProtection="1">
      <alignment horizontal="center" vertical="center"/>
      <protection locked="0"/>
    </xf>
    <xf numFmtId="166" fontId="48" fillId="5" borderId="37" xfId="0" applyNumberFormat="1" applyFont="1" applyFill="1" applyBorder="1" applyAlignment="1" applyProtection="1">
      <alignment horizontal="left" vertical="center"/>
      <protection locked="0"/>
    </xf>
    <xf numFmtId="166" fontId="47" fillId="5" borderId="37" xfId="0" applyNumberFormat="1" applyFont="1" applyFill="1" applyBorder="1" applyAlignment="1" applyProtection="1">
      <alignment horizontal="center" vertical="center"/>
      <protection locked="0"/>
    </xf>
    <xf numFmtId="1" fontId="37" fillId="5" borderId="37" xfId="0" applyNumberFormat="1" applyFont="1" applyFill="1" applyBorder="1" applyAlignment="1" applyProtection="1">
      <alignment horizontal="center" vertical="center"/>
      <protection locked="0"/>
    </xf>
    <xf numFmtId="165" fontId="37" fillId="5" borderId="37" xfId="2" applyFont="1" applyFill="1" applyBorder="1" applyAlignment="1" applyProtection="1">
      <alignment horizontal="center" vertical="center"/>
      <protection locked="0"/>
    </xf>
    <xf numFmtId="165" fontId="49" fillId="5" borderId="37" xfId="2" applyFont="1" applyFill="1" applyBorder="1" applyAlignment="1" applyProtection="1">
      <alignment horizontal="center" vertical="center"/>
      <protection locked="0"/>
    </xf>
    <xf numFmtId="49" fontId="47" fillId="5" borderId="25" xfId="0" applyNumberFormat="1" applyFont="1" applyFill="1" applyBorder="1" applyAlignment="1" applyProtection="1">
      <alignment horizontal="center" vertical="center"/>
      <protection locked="0"/>
    </xf>
    <xf numFmtId="49" fontId="47" fillId="5" borderId="20" xfId="0" applyNumberFormat="1" applyFont="1" applyFill="1" applyBorder="1" applyAlignment="1" applyProtection="1">
      <alignment horizontal="center" vertical="center"/>
      <protection locked="0"/>
    </xf>
    <xf numFmtId="49" fontId="47" fillId="5" borderId="28" xfId="0" applyNumberFormat="1" applyFont="1" applyFill="1" applyBorder="1" applyAlignment="1" applyProtection="1">
      <alignment horizontal="center" vertical="center"/>
      <protection locked="0"/>
    </xf>
    <xf numFmtId="49" fontId="47" fillId="5" borderId="22" xfId="0" applyNumberFormat="1" applyFont="1" applyFill="1" applyBorder="1" applyAlignment="1" applyProtection="1">
      <alignment horizontal="center" vertical="center"/>
      <protection locked="0"/>
    </xf>
    <xf numFmtId="1" fontId="47" fillId="5" borderId="38" xfId="0" applyNumberFormat="1" applyFont="1" applyFill="1" applyBorder="1" applyAlignment="1" applyProtection="1">
      <alignment horizontal="center" vertical="center"/>
      <protection locked="0"/>
    </xf>
    <xf numFmtId="166" fontId="49" fillId="5" borderId="37" xfId="0" applyNumberFormat="1" applyFont="1" applyFill="1" applyBorder="1" applyAlignment="1" applyProtection="1">
      <alignment horizontal="center" vertical="center"/>
      <protection locked="0"/>
    </xf>
    <xf numFmtId="2" fontId="49" fillId="5" borderId="37" xfId="0" applyNumberFormat="1" applyFont="1" applyFill="1" applyBorder="1" applyAlignment="1" applyProtection="1">
      <alignment horizontal="center" vertical="center"/>
      <protection locked="0"/>
    </xf>
    <xf numFmtId="1" fontId="49" fillId="5" borderId="39" xfId="0" applyNumberFormat="1" applyFont="1" applyFill="1" applyBorder="1" applyAlignment="1" applyProtection="1">
      <alignment horizontal="center"/>
      <protection locked="0"/>
    </xf>
    <xf numFmtId="166" fontId="55" fillId="5" borderId="18" xfId="0" applyNumberFormat="1" applyFont="1" applyFill="1" applyBorder="1" applyAlignment="1" applyProtection="1">
      <alignment horizontal="center" vertical="center"/>
      <protection locked="0"/>
    </xf>
    <xf numFmtId="9" fontId="49" fillId="5" borderId="37" xfId="8" applyFont="1" applyFill="1" applyBorder="1" applyAlignment="1" applyProtection="1">
      <alignment horizontal="center" vertical="center"/>
      <protection locked="0"/>
    </xf>
    <xf numFmtId="0" fontId="48" fillId="16" borderId="7" xfId="0" applyFont="1" applyFill="1" applyBorder="1" applyAlignment="1" applyProtection="1">
      <alignment horizontal="center" vertical="center" wrapText="1"/>
      <protection locked="0"/>
    </xf>
    <xf numFmtId="0" fontId="48" fillId="16" borderId="40" xfId="0" applyFont="1" applyFill="1" applyBorder="1" applyAlignment="1" applyProtection="1">
      <alignment horizontal="center" vertical="center" wrapText="1"/>
      <protection locked="0"/>
    </xf>
    <xf numFmtId="165" fontId="49" fillId="16" borderId="40" xfId="2" applyFont="1" applyFill="1" applyBorder="1" applyAlignment="1" applyProtection="1">
      <alignment vertical="center"/>
      <protection locked="0"/>
    </xf>
    <xf numFmtId="1" fontId="56" fillId="16" borderId="6" xfId="0" applyNumberFormat="1" applyFont="1" applyFill="1" applyBorder="1" applyAlignment="1" applyProtection="1">
      <alignment horizontal="center" vertical="center" wrapText="1"/>
      <protection locked="0"/>
    </xf>
    <xf numFmtId="166" fontId="48" fillId="17" borderId="26" xfId="0" applyNumberFormat="1" applyFont="1" applyFill="1" applyBorder="1" applyAlignment="1" applyProtection="1">
      <alignment horizontal="left" vertical="center"/>
      <protection locked="0"/>
    </xf>
    <xf numFmtId="166" fontId="47" fillId="17" borderId="26" xfId="0" applyNumberFormat="1" applyFont="1" applyFill="1" applyBorder="1" applyAlignment="1" applyProtection="1">
      <alignment horizontal="center" vertical="center"/>
      <protection locked="0"/>
    </xf>
    <xf numFmtId="166" fontId="48" fillId="17" borderId="9" xfId="0" applyNumberFormat="1" applyFont="1" applyFill="1" applyBorder="1" applyAlignment="1" applyProtection="1">
      <alignment horizontal="left" vertical="center"/>
      <protection locked="0"/>
    </xf>
    <xf numFmtId="166" fontId="47" fillId="17" borderId="9" xfId="0" applyNumberFormat="1" applyFont="1" applyFill="1" applyBorder="1" applyAlignment="1" applyProtection="1">
      <alignment horizontal="center" vertical="center"/>
      <protection locked="0"/>
    </xf>
    <xf numFmtId="166" fontId="48" fillId="18" borderId="9" xfId="0" applyNumberFormat="1" applyFont="1" applyFill="1" applyBorder="1" applyAlignment="1" applyProtection="1">
      <alignment horizontal="left" vertical="center"/>
      <protection locked="0"/>
    </xf>
    <xf numFmtId="166" fontId="47" fillId="18" borderId="9" xfId="0" applyNumberFormat="1" applyFont="1" applyFill="1" applyBorder="1" applyAlignment="1" applyProtection="1">
      <alignment horizontal="center" vertical="center"/>
      <protection locked="0"/>
    </xf>
    <xf numFmtId="166" fontId="50" fillId="5" borderId="18" xfId="0" applyNumberFormat="1" applyFont="1" applyFill="1" applyBorder="1" applyAlignment="1" applyProtection="1">
      <alignment horizontal="left" vertical="center"/>
      <protection locked="0"/>
    </xf>
    <xf numFmtId="166" fontId="48" fillId="9" borderId="32" xfId="0" applyNumberFormat="1" applyFont="1" applyFill="1" applyBorder="1" applyAlignment="1" applyProtection="1">
      <alignment horizontal="left" vertical="center"/>
      <protection locked="0"/>
    </xf>
    <xf numFmtId="166" fontId="47" fillId="9" borderId="32" xfId="0" applyNumberFormat="1" applyFont="1" applyFill="1" applyBorder="1" applyAlignment="1" applyProtection="1">
      <alignment horizontal="center" vertical="center"/>
      <protection locked="0"/>
    </xf>
    <xf numFmtId="166" fontId="48" fillId="9" borderId="26" xfId="0" applyNumberFormat="1" applyFont="1" applyFill="1" applyBorder="1" applyAlignment="1" applyProtection="1">
      <alignment horizontal="left" vertical="center"/>
      <protection locked="0"/>
    </xf>
    <xf numFmtId="166" fontId="47" fillId="9" borderId="26" xfId="0" applyNumberFormat="1" applyFont="1" applyFill="1" applyBorder="1" applyAlignment="1" applyProtection="1">
      <alignment horizontal="center" vertical="center"/>
      <protection locked="0"/>
    </xf>
    <xf numFmtId="166" fontId="48" fillId="9" borderId="9" xfId="0" applyNumberFormat="1" applyFont="1" applyFill="1" applyBorder="1" applyAlignment="1" applyProtection="1">
      <alignment horizontal="left" vertical="center"/>
      <protection locked="0"/>
    </xf>
    <xf numFmtId="166" fontId="47" fillId="9" borderId="9" xfId="0" applyNumberFormat="1" applyFont="1" applyFill="1" applyBorder="1" applyAlignment="1" applyProtection="1">
      <alignment horizontal="center" vertical="center"/>
      <protection locked="0"/>
    </xf>
    <xf numFmtId="166" fontId="50" fillId="9" borderId="32" xfId="0" applyNumberFormat="1" applyFont="1" applyFill="1" applyBorder="1" applyAlignment="1" applyProtection="1">
      <alignment horizontal="left" vertical="center"/>
      <protection locked="0"/>
    </xf>
    <xf numFmtId="166" fontId="51" fillId="9" borderId="32" xfId="0" applyNumberFormat="1" applyFont="1" applyFill="1" applyBorder="1" applyAlignment="1" applyProtection="1">
      <alignment horizontal="center" vertical="center"/>
      <protection locked="0"/>
    </xf>
    <xf numFmtId="166" fontId="48" fillId="9" borderId="23" xfId="0" applyNumberFormat="1" applyFont="1" applyFill="1" applyBorder="1" applyAlignment="1" applyProtection="1">
      <alignment horizontal="left" vertical="center"/>
      <protection locked="0"/>
    </xf>
    <xf numFmtId="166" fontId="47" fillId="9" borderId="23" xfId="0" applyNumberFormat="1" applyFont="1" applyFill="1" applyBorder="1" applyAlignment="1" applyProtection="1">
      <alignment horizontal="center" vertical="center"/>
      <protection locked="0"/>
    </xf>
    <xf numFmtId="166" fontId="48" fillId="9" borderId="35" xfId="0" applyNumberFormat="1" applyFont="1" applyFill="1" applyBorder="1" applyAlignment="1" applyProtection="1">
      <alignment horizontal="left" vertical="center"/>
      <protection locked="0"/>
    </xf>
    <xf numFmtId="166" fontId="47" fillId="9" borderId="35" xfId="0" applyNumberFormat="1" applyFont="1" applyFill="1" applyBorder="1" applyAlignment="1" applyProtection="1">
      <alignment horizontal="center" vertical="center"/>
      <protection locked="0"/>
    </xf>
    <xf numFmtId="166" fontId="50" fillId="19" borderId="26" xfId="0" applyNumberFormat="1" applyFont="1" applyFill="1" applyBorder="1" applyAlignment="1" applyProtection="1">
      <alignment horizontal="left" vertical="center"/>
      <protection locked="0"/>
    </xf>
    <xf numFmtId="166" fontId="51" fillId="19" borderId="26" xfId="0" applyNumberFormat="1" applyFont="1" applyFill="1" applyBorder="1" applyAlignment="1" applyProtection="1">
      <alignment horizontal="center" vertical="center"/>
      <protection locked="0"/>
    </xf>
    <xf numFmtId="166" fontId="48" fillId="19" borderId="26" xfId="0" applyNumberFormat="1" applyFont="1" applyFill="1" applyBorder="1" applyAlignment="1" applyProtection="1">
      <alignment horizontal="left" vertical="center"/>
      <protection locked="0"/>
    </xf>
    <xf numFmtId="166" fontId="47" fillId="19" borderId="26" xfId="0" applyNumberFormat="1" applyFont="1" applyFill="1" applyBorder="1" applyAlignment="1" applyProtection="1">
      <alignment horizontal="center" vertical="center"/>
      <protection locked="0"/>
    </xf>
    <xf numFmtId="166" fontId="48" fillId="9" borderId="15" xfId="0" applyNumberFormat="1" applyFont="1" applyFill="1" applyBorder="1" applyAlignment="1" applyProtection="1">
      <alignment horizontal="left" vertical="center"/>
      <protection locked="0"/>
    </xf>
    <xf numFmtId="166" fontId="47" fillId="9" borderId="15" xfId="0" applyNumberFormat="1" applyFont="1" applyFill="1" applyBorder="1" applyAlignment="1" applyProtection="1">
      <alignment horizontal="center" vertical="center"/>
      <protection locked="0"/>
    </xf>
    <xf numFmtId="166" fontId="50" fillId="5" borderId="9" xfId="0" applyNumberFormat="1" applyFont="1" applyFill="1" applyBorder="1" applyAlignment="1" applyProtection="1">
      <alignment horizontal="center" vertical="center"/>
      <protection locked="0"/>
    </xf>
    <xf numFmtId="166" fontId="48" fillId="20" borderId="26" xfId="0" applyNumberFormat="1" applyFont="1" applyFill="1" applyBorder="1" applyAlignment="1" applyProtection="1">
      <alignment horizontal="left" vertical="center"/>
      <protection locked="0"/>
    </xf>
    <xf numFmtId="166" fontId="47" fillId="20" borderId="26" xfId="0" applyNumberFormat="1" applyFont="1" applyFill="1" applyBorder="1" applyAlignment="1" applyProtection="1">
      <alignment horizontal="center" vertical="center"/>
      <protection locked="0"/>
    </xf>
    <xf numFmtId="166" fontId="48" fillId="20" borderId="9" xfId="0" applyNumberFormat="1" applyFont="1" applyFill="1" applyBorder="1" applyAlignment="1" applyProtection="1">
      <alignment horizontal="left" vertical="center"/>
      <protection locked="0"/>
    </xf>
    <xf numFmtId="166" fontId="47" fillId="20" borderId="9" xfId="0" applyNumberFormat="1" applyFont="1" applyFill="1" applyBorder="1" applyAlignment="1" applyProtection="1">
      <alignment horizontal="center" vertical="center"/>
      <protection locked="0"/>
    </xf>
    <xf numFmtId="166" fontId="48" fillId="20" borderId="23" xfId="0" applyNumberFormat="1" applyFont="1" applyFill="1" applyBorder="1" applyAlignment="1" applyProtection="1">
      <alignment horizontal="left" vertical="center"/>
      <protection locked="0"/>
    </xf>
    <xf numFmtId="166" fontId="47" fillId="20" borderId="23" xfId="0" applyNumberFormat="1" applyFont="1" applyFill="1" applyBorder="1" applyAlignment="1" applyProtection="1">
      <alignment horizontal="center" vertical="center"/>
      <protection locked="0"/>
    </xf>
    <xf numFmtId="166" fontId="50" fillId="21" borderId="26" xfId="0" applyNumberFormat="1" applyFont="1" applyFill="1" applyBorder="1" applyAlignment="1" applyProtection="1">
      <alignment horizontal="left" vertical="center"/>
      <protection locked="0"/>
    </xf>
    <xf numFmtId="166" fontId="51" fillId="21" borderId="26" xfId="0" applyNumberFormat="1" applyFont="1" applyFill="1" applyBorder="1" applyAlignment="1" applyProtection="1">
      <alignment horizontal="center" vertical="center"/>
      <protection locked="0"/>
    </xf>
    <xf numFmtId="166" fontId="50" fillId="21" borderId="9" xfId="0" applyNumberFormat="1" applyFont="1" applyFill="1" applyBorder="1" applyAlignment="1" applyProtection="1">
      <alignment horizontal="left" vertical="center"/>
      <protection locked="0"/>
    </xf>
    <xf numFmtId="166" fontId="51" fillId="21" borderId="9" xfId="0" applyNumberFormat="1" applyFont="1" applyFill="1" applyBorder="1" applyAlignment="1" applyProtection="1">
      <alignment horizontal="center" vertical="center"/>
      <protection locked="0"/>
    </xf>
    <xf numFmtId="166" fontId="50" fillId="21" borderId="29" xfId="0" applyNumberFormat="1" applyFont="1" applyFill="1" applyBorder="1" applyAlignment="1" applyProtection="1">
      <alignment horizontal="left" vertical="center"/>
      <protection locked="0"/>
    </xf>
    <xf numFmtId="166" fontId="51" fillId="21" borderId="29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 applyAlignment="1" applyProtection="1">
      <alignment horizontal="right"/>
      <protection locked="0"/>
    </xf>
    <xf numFmtId="165" fontId="6" fillId="0" borderId="0" xfId="2" applyFont="1" applyFill="1" applyBorder="1" applyAlignment="1" applyProtection="1">
      <alignment horizontal="center"/>
      <protection locked="0"/>
    </xf>
    <xf numFmtId="0" fontId="50" fillId="0" borderId="3" xfId="0" applyFont="1" applyFill="1" applyBorder="1" applyAlignment="1">
      <alignment vertical="center"/>
    </xf>
    <xf numFmtId="0" fontId="50" fillId="0" borderId="5" xfId="0" applyFont="1" applyFill="1" applyBorder="1" applyAlignment="1">
      <alignment vertical="center"/>
    </xf>
    <xf numFmtId="1" fontId="6" fillId="4" borderId="41" xfId="0" applyNumberFormat="1" applyFont="1" applyFill="1" applyBorder="1" applyAlignment="1" applyProtection="1">
      <alignment horizontal="center" vertical="center"/>
      <protection locked="0"/>
    </xf>
    <xf numFmtId="0" fontId="6" fillId="4" borderId="42" xfId="0" applyFont="1" applyFill="1" applyBorder="1" applyAlignment="1" applyProtection="1">
      <alignment horizontal="center"/>
      <protection locked="0"/>
    </xf>
    <xf numFmtId="0" fontId="6" fillId="4" borderId="43" xfId="0" applyFont="1" applyFill="1" applyBorder="1" applyAlignment="1" applyProtection="1">
      <alignment horizontal="center"/>
      <protection locked="0"/>
    </xf>
    <xf numFmtId="0" fontId="45" fillId="4" borderId="42" xfId="0" applyFont="1" applyFill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170" fontId="6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Fill="1" applyBorder="1" applyAlignment="1" applyProtection="1">
      <alignment horizontal="center"/>
      <protection locked="0"/>
    </xf>
    <xf numFmtId="170" fontId="0" fillId="0" borderId="0" xfId="0" applyNumberForma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9" fontId="49" fillId="5" borderId="9" xfId="8" applyNumberFormat="1" applyFont="1" applyFill="1" applyBorder="1" applyAlignment="1" applyProtection="1">
      <alignment horizontal="center" vertical="center"/>
      <protection locked="0"/>
    </xf>
    <xf numFmtId="49" fontId="47" fillId="5" borderId="34" xfId="0" applyNumberFormat="1" applyFont="1" applyFill="1" applyBorder="1" applyAlignment="1" applyProtection="1">
      <alignment horizontal="center" vertical="center"/>
      <protection locked="0"/>
    </xf>
    <xf numFmtId="9" fontId="49" fillId="5" borderId="15" xfId="8" applyNumberFormat="1" applyFont="1" applyFill="1" applyBorder="1" applyAlignment="1" applyProtection="1">
      <alignment horizontal="center" vertical="center"/>
      <protection locked="0"/>
    </xf>
    <xf numFmtId="2" fontId="0" fillId="4" borderId="11" xfId="0" applyNumberFormat="1" applyFont="1" applyFill="1" applyBorder="1" applyAlignment="1" applyProtection="1">
      <alignment horizontal="center" vertical="center"/>
      <protection locked="0"/>
    </xf>
    <xf numFmtId="2" fontId="0" fillId="4" borderId="41" xfId="0" applyNumberFormat="1" applyFont="1" applyFill="1" applyBorder="1" applyAlignment="1" applyProtection="1">
      <alignment horizontal="center" vertical="center"/>
      <protection locked="0"/>
    </xf>
    <xf numFmtId="165" fontId="48" fillId="16" borderId="40" xfId="2" applyFont="1" applyFill="1" applyBorder="1" applyAlignment="1" applyProtection="1">
      <alignment horizontal="center" vertical="center" wrapText="1"/>
      <protection locked="0"/>
    </xf>
    <xf numFmtId="0" fontId="56" fillId="16" borderId="7" xfId="0" applyFont="1" applyFill="1" applyBorder="1" applyAlignment="1" applyProtection="1">
      <alignment horizontal="center" vertical="center" wrapText="1"/>
      <protection locked="0"/>
    </xf>
    <xf numFmtId="0" fontId="56" fillId="16" borderId="40" xfId="0" applyFont="1" applyFill="1" applyBorder="1" applyAlignment="1" applyProtection="1">
      <alignment horizontal="center" vertical="center" wrapText="1"/>
      <protection locked="0"/>
    </xf>
    <xf numFmtId="9" fontId="56" fillId="16" borderId="40" xfId="8" quotePrefix="1" applyFont="1" applyFill="1" applyBorder="1" applyAlignment="1" applyProtection="1">
      <alignment horizontal="center" vertical="center" wrapText="1"/>
      <protection locked="0"/>
    </xf>
    <xf numFmtId="166" fontId="56" fillId="16" borderId="40" xfId="0" applyNumberFormat="1" applyFont="1" applyFill="1" applyBorder="1" applyAlignment="1" applyProtection="1">
      <alignment horizontal="center" vertical="center" wrapText="1"/>
      <protection locked="0"/>
    </xf>
    <xf numFmtId="166" fontId="57" fillId="5" borderId="18" xfId="0" applyNumberFormat="1" applyFont="1" applyFill="1" applyBorder="1" applyAlignment="1" applyProtection="1">
      <alignment horizontal="center" vertical="center"/>
      <protection locked="0"/>
    </xf>
    <xf numFmtId="9" fontId="49" fillId="5" borderId="18" xfId="8" applyNumberFormat="1" applyFont="1" applyFill="1" applyBorder="1" applyAlignment="1" applyProtection="1">
      <alignment horizontal="center" vertical="center"/>
      <protection locked="0"/>
    </xf>
    <xf numFmtId="166" fontId="50" fillId="9" borderId="26" xfId="0" applyNumberFormat="1" applyFont="1" applyFill="1" applyBorder="1" applyAlignment="1" applyProtection="1">
      <alignment horizontal="left" vertical="center"/>
      <protection locked="0"/>
    </xf>
    <xf numFmtId="166" fontId="57" fillId="9" borderId="26" xfId="0" applyNumberFormat="1" applyFont="1" applyFill="1" applyBorder="1" applyAlignment="1" applyProtection="1">
      <alignment horizontal="center" vertical="center"/>
      <protection locked="0"/>
    </xf>
    <xf numFmtId="166" fontId="50" fillId="9" borderId="9" xfId="0" applyNumberFormat="1" applyFont="1" applyFill="1" applyBorder="1" applyAlignment="1" applyProtection="1">
      <alignment horizontal="left" vertical="center"/>
      <protection locked="0"/>
    </xf>
    <xf numFmtId="166" fontId="57" fillId="9" borderId="9" xfId="0" applyNumberFormat="1" applyFont="1" applyFill="1" applyBorder="1" applyAlignment="1" applyProtection="1">
      <alignment horizontal="center" vertical="center"/>
      <protection locked="0"/>
    </xf>
    <xf numFmtId="166" fontId="50" fillId="9" borderId="29" xfId="0" applyNumberFormat="1" applyFont="1" applyFill="1" applyBorder="1" applyAlignment="1" applyProtection="1">
      <alignment horizontal="left" vertical="center"/>
      <protection locked="0"/>
    </xf>
    <xf numFmtId="166" fontId="57" fillId="9" borderId="29" xfId="0" applyNumberFormat="1" applyFont="1" applyFill="1" applyBorder="1" applyAlignment="1" applyProtection="1">
      <alignment horizontal="center" vertical="center"/>
      <protection locked="0"/>
    </xf>
    <xf numFmtId="0" fontId="17" fillId="0" borderId="5" xfId="0" applyFont="1" applyFill="1" applyBorder="1" applyAlignment="1" applyProtection="1">
      <alignment horizontal="left" vertical="center"/>
      <protection locked="0"/>
    </xf>
    <xf numFmtId="0" fontId="17" fillId="0" borderId="2" xfId="0" applyFont="1" applyFill="1" applyBorder="1" applyAlignment="1">
      <alignment horizontal="left" vertical="center"/>
    </xf>
    <xf numFmtId="0" fontId="17" fillId="0" borderId="5" xfId="0" applyFont="1" applyFill="1" applyBorder="1" applyAlignment="1">
      <alignment horizontal="left" vertical="center"/>
    </xf>
    <xf numFmtId="166" fontId="48" fillId="9" borderId="29" xfId="0" applyNumberFormat="1" applyFont="1" applyFill="1" applyBorder="1" applyAlignment="1" applyProtection="1">
      <alignment horizontal="left" vertical="center"/>
      <protection locked="0"/>
    </xf>
    <xf numFmtId="166" fontId="47" fillId="9" borderId="29" xfId="0" applyNumberFormat="1" applyFont="1" applyFill="1" applyBorder="1" applyAlignment="1" applyProtection="1">
      <alignment horizontal="center" vertical="center"/>
      <protection locked="0"/>
    </xf>
    <xf numFmtId="0" fontId="17" fillId="4" borderId="3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left" vertical="center"/>
    </xf>
    <xf numFmtId="0" fontId="17" fillId="4" borderId="5" xfId="0" applyFont="1" applyFill="1" applyBorder="1" applyAlignment="1">
      <alignment horizontal="left" vertical="center"/>
    </xf>
    <xf numFmtId="0" fontId="21" fillId="5" borderId="0" xfId="0" applyFont="1" applyFill="1" applyBorder="1" applyAlignment="1">
      <alignment horizontal="left"/>
    </xf>
    <xf numFmtId="0" fontId="21" fillId="0" borderId="0" xfId="0" applyFont="1" applyAlignment="1">
      <alignment horizontal="left"/>
    </xf>
    <xf numFmtId="0" fontId="23" fillId="6" borderId="8" xfId="0" applyFont="1" applyFill="1" applyBorder="1" applyAlignment="1">
      <alignment horizontal="center"/>
    </xf>
    <xf numFmtId="0" fontId="54" fillId="16" borderId="9" xfId="0" applyFont="1" applyFill="1" applyBorder="1" applyAlignment="1" applyProtection="1">
      <alignment horizontal="center"/>
      <protection locked="0"/>
    </xf>
    <xf numFmtId="0" fontId="48" fillId="5" borderId="9" xfId="0" applyFont="1" applyFill="1" applyBorder="1" applyAlignment="1" applyProtection="1">
      <alignment horizontal="center"/>
      <protection locked="0"/>
    </xf>
    <xf numFmtId="0" fontId="48" fillId="0" borderId="9" xfId="0" applyFont="1" applyFill="1" applyBorder="1" applyAlignment="1" applyProtection="1">
      <alignment horizontal="center"/>
      <protection locked="0"/>
    </xf>
    <xf numFmtId="165" fontId="3" fillId="4" borderId="41" xfId="2" applyFont="1" applyFill="1" applyBorder="1" applyAlignment="1" applyProtection="1">
      <alignment horizontal="center"/>
      <protection locked="0"/>
    </xf>
    <xf numFmtId="0" fontId="26" fillId="4" borderId="0" xfId="0" applyFont="1" applyFill="1" applyAlignment="1">
      <alignment horizontal="center" vertical="top" wrapText="1"/>
    </xf>
    <xf numFmtId="0" fontId="21" fillId="0" borderId="2" xfId="0" applyFont="1" applyBorder="1" applyAlignment="1" applyProtection="1">
      <alignment vertical="center" wrapText="1"/>
      <protection locked="0"/>
    </xf>
    <xf numFmtId="0" fontId="21" fillId="0" borderId="5" xfId="0" applyFont="1" applyBorder="1" applyAlignment="1" applyProtection="1">
      <alignment vertical="center" wrapText="1"/>
      <protection locked="0"/>
    </xf>
    <xf numFmtId="0" fontId="21" fillId="0" borderId="4" xfId="0" applyFont="1" applyBorder="1" applyAlignment="1" applyProtection="1">
      <alignment vertical="center" wrapText="1"/>
      <protection locked="0"/>
    </xf>
    <xf numFmtId="169" fontId="21" fillId="0" borderId="3" xfId="2" applyNumberFormat="1" applyFont="1" applyBorder="1" applyAlignment="1" applyProtection="1">
      <alignment horizontal="center" vertical="center"/>
      <protection locked="0"/>
    </xf>
    <xf numFmtId="169" fontId="21" fillId="0" borderId="44" xfId="2" applyNumberFormat="1" applyFont="1" applyBorder="1" applyAlignment="1" applyProtection="1">
      <alignment horizontal="center" vertical="center"/>
      <protection locked="0"/>
    </xf>
    <xf numFmtId="0" fontId="23" fillId="0" borderId="1" xfId="0" applyFont="1" applyBorder="1" applyAlignment="1" applyProtection="1">
      <alignment horizontal="center" vertical="center" wrapText="1"/>
      <protection locked="0"/>
    </xf>
    <xf numFmtId="0" fontId="23" fillId="0" borderId="60" xfId="0" applyFont="1" applyBorder="1" applyAlignment="1" applyProtection="1">
      <alignment horizontal="center" vertical="center" wrapText="1"/>
      <protection locked="0"/>
    </xf>
    <xf numFmtId="0" fontId="21" fillId="0" borderId="7" xfId="0" applyFont="1" applyBorder="1" applyAlignment="1" applyProtection="1">
      <alignment horizontal="right" vertical="center" wrapText="1"/>
      <protection locked="0"/>
    </xf>
    <xf numFmtId="0" fontId="21" fillId="0" borderId="0" xfId="0" applyFont="1" applyAlignment="1" applyProtection="1">
      <alignment horizontal="right" vertical="center" wrapText="1"/>
      <protection locked="0"/>
    </xf>
    <xf numFmtId="0" fontId="21" fillId="0" borderId="49" xfId="0" applyFont="1" applyBorder="1" applyAlignment="1" applyProtection="1">
      <alignment horizontal="center" vertical="center" wrapText="1"/>
      <protection locked="0"/>
    </xf>
    <xf numFmtId="0" fontId="21" fillId="0" borderId="50" xfId="0" applyFont="1" applyBorder="1" applyAlignment="1" applyProtection="1">
      <alignment horizontal="center" vertical="center" wrapText="1"/>
      <protection locked="0"/>
    </xf>
    <xf numFmtId="0" fontId="23" fillId="0" borderId="10" xfId="0" applyFont="1" applyBorder="1" applyAlignment="1" applyProtection="1">
      <alignment horizontal="left" vertical="center" wrapText="1"/>
      <protection locked="0"/>
    </xf>
    <xf numFmtId="0" fontId="23" fillId="0" borderId="11" xfId="0" applyFont="1" applyBorder="1" applyAlignment="1" applyProtection="1">
      <alignment horizontal="left" vertical="center" wrapText="1"/>
      <protection locked="0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64" fillId="7" borderId="17" xfId="0" applyFont="1" applyFill="1" applyBorder="1" applyAlignment="1">
      <alignment horizontal="center" vertical="center" wrapText="1"/>
    </xf>
    <xf numFmtId="0" fontId="64" fillId="7" borderId="18" xfId="0" applyFont="1" applyFill="1" applyBorder="1" applyAlignment="1">
      <alignment horizontal="center" vertical="center" wrapText="1"/>
    </xf>
    <xf numFmtId="0" fontId="64" fillId="7" borderId="19" xfId="0" applyFont="1" applyFill="1" applyBorder="1" applyAlignment="1">
      <alignment horizontal="center" vertical="center" wrapText="1"/>
    </xf>
    <xf numFmtId="0" fontId="21" fillId="5" borderId="0" xfId="0" applyFont="1" applyFill="1" applyAlignment="1">
      <alignment horizontal="center"/>
    </xf>
    <xf numFmtId="0" fontId="39" fillId="7" borderId="2" xfId="0" applyFont="1" applyFill="1" applyBorder="1" applyAlignment="1" applyProtection="1">
      <alignment horizontal="center" vertical="center" wrapText="1"/>
      <protection locked="0"/>
    </xf>
    <xf numFmtId="0" fontId="39" fillId="7" borderId="5" xfId="0" applyFont="1" applyFill="1" applyBorder="1" applyAlignment="1" applyProtection="1">
      <alignment horizontal="center" vertical="center" wrapText="1"/>
      <protection locked="0"/>
    </xf>
    <xf numFmtId="0" fontId="39" fillId="7" borderId="4" xfId="0" applyFont="1" applyFill="1" applyBorder="1" applyAlignment="1" applyProtection="1">
      <alignment horizontal="center" vertical="center" wrapText="1"/>
      <protection locked="0"/>
    </xf>
    <xf numFmtId="0" fontId="39" fillId="7" borderId="3" xfId="0" applyFont="1" applyFill="1" applyBorder="1" applyAlignment="1" applyProtection="1">
      <alignment horizontal="center" vertical="center"/>
      <protection locked="0"/>
    </xf>
    <xf numFmtId="0" fontId="39" fillId="7" borderId="4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Border="1" applyAlignment="1">
      <alignment horizontal="center"/>
    </xf>
    <xf numFmtId="0" fontId="21" fillId="5" borderId="6" xfId="0" applyFont="1" applyFill="1" applyBorder="1" applyAlignment="1">
      <alignment horizontal="center"/>
    </xf>
    <xf numFmtId="0" fontId="21" fillId="6" borderId="7" xfId="0" applyFont="1" applyFill="1" applyBorder="1" applyAlignment="1">
      <alignment horizontal="left"/>
    </xf>
    <xf numFmtId="0" fontId="21" fillId="6" borderId="0" xfId="0" applyFont="1" applyFill="1" applyBorder="1" applyAlignment="1">
      <alignment horizontal="left"/>
    </xf>
    <xf numFmtId="0" fontId="21" fillId="5" borderId="7" xfId="0" applyFont="1" applyFill="1" applyBorder="1" applyAlignment="1">
      <alignment horizontal="left"/>
    </xf>
    <xf numFmtId="0" fontId="21" fillId="5" borderId="0" xfId="0" applyFont="1" applyFill="1" applyBorder="1" applyAlignment="1">
      <alignment horizontal="left"/>
    </xf>
    <xf numFmtId="0" fontId="23" fillId="5" borderId="8" xfId="0" applyFont="1" applyFill="1" applyBorder="1" applyAlignment="1">
      <alignment horizontal="left"/>
    </xf>
    <xf numFmtId="0" fontId="23" fillId="5" borderId="59" xfId="0" applyFont="1" applyFill="1" applyBorder="1" applyAlignment="1">
      <alignment horizontal="left"/>
    </xf>
    <xf numFmtId="0" fontId="21" fillId="6" borderId="7" xfId="0" applyFont="1" applyFill="1" applyBorder="1" applyAlignment="1">
      <alignment horizontal="center"/>
    </xf>
    <xf numFmtId="0" fontId="21" fillId="6" borderId="0" xfId="0" applyFont="1" applyFill="1" applyBorder="1" applyAlignment="1">
      <alignment horizontal="center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23" fillId="6" borderId="8" xfId="0" applyFont="1" applyFill="1" applyBorder="1" applyAlignment="1">
      <alignment horizontal="center"/>
    </xf>
    <xf numFmtId="0" fontId="23" fillId="6" borderId="59" xfId="0" applyFont="1" applyFill="1" applyBorder="1" applyAlignment="1">
      <alignment horizontal="center"/>
    </xf>
    <xf numFmtId="0" fontId="21" fillId="5" borderId="8" xfId="0" applyFont="1" applyFill="1" applyBorder="1" applyAlignment="1">
      <alignment horizontal="center"/>
    </xf>
    <xf numFmtId="0" fontId="21" fillId="5" borderId="59" xfId="0" applyFont="1" applyFill="1" applyBorder="1" applyAlignment="1">
      <alignment horizontal="center"/>
    </xf>
    <xf numFmtId="0" fontId="64" fillId="7" borderId="53" xfId="0" applyFont="1" applyFill="1" applyBorder="1" applyAlignment="1">
      <alignment horizontal="center" vertical="center" wrapText="1"/>
    </xf>
    <xf numFmtId="0" fontId="64" fillId="7" borderId="54" xfId="0" applyFont="1" applyFill="1" applyBorder="1" applyAlignment="1">
      <alignment horizontal="center" vertical="center" wrapText="1"/>
    </xf>
    <xf numFmtId="0" fontId="64" fillId="7" borderId="55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 wrapText="1"/>
    </xf>
    <xf numFmtId="0" fontId="17" fillId="0" borderId="57" xfId="0" applyFont="1" applyBorder="1" applyAlignment="1">
      <alignment horizontal="center" vertical="center" wrapText="1"/>
    </xf>
    <xf numFmtId="0" fontId="17" fillId="0" borderId="58" xfId="0" applyFont="1" applyBorder="1" applyAlignment="1">
      <alignment horizontal="center" vertical="center" wrapText="1"/>
    </xf>
    <xf numFmtId="0" fontId="17" fillId="0" borderId="57" xfId="0" applyFont="1" applyBorder="1" applyAlignment="1">
      <alignment horizontal="center" vertical="center"/>
    </xf>
    <xf numFmtId="0" fontId="17" fillId="0" borderId="58" xfId="0" applyFont="1" applyBorder="1" applyAlignment="1">
      <alignment horizontal="center" vertical="center"/>
    </xf>
    <xf numFmtId="0" fontId="20" fillId="2" borderId="17" xfId="0" applyFont="1" applyFill="1" applyBorder="1" applyAlignment="1">
      <alignment horizontal="center" vertical="center" wrapText="1"/>
    </xf>
    <xf numFmtId="0" fontId="20" fillId="2" borderId="18" xfId="0" applyFont="1" applyFill="1" applyBorder="1" applyAlignment="1">
      <alignment horizontal="center" vertical="center" wrapText="1"/>
    </xf>
    <xf numFmtId="0" fontId="20" fillId="2" borderId="19" xfId="0" applyFont="1" applyFill="1" applyBorder="1" applyAlignment="1">
      <alignment horizontal="center" vertical="center" wrapText="1"/>
    </xf>
    <xf numFmtId="0" fontId="17" fillId="4" borderId="20" xfId="0" applyFont="1" applyFill="1" applyBorder="1" applyAlignment="1">
      <alignment horizontal="center" vertical="center" wrapText="1"/>
    </xf>
    <xf numFmtId="0" fontId="17" fillId="4" borderId="9" xfId="0" applyFont="1" applyFill="1" applyBorder="1" applyAlignment="1">
      <alignment horizontal="center" vertical="center" wrapText="1"/>
    </xf>
    <xf numFmtId="0" fontId="17" fillId="4" borderId="9" xfId="0" applyFont="1" applyFill="1" applyBorder="1" applyAlignment="1">
      <alignment horizontal="center" vertical="center"/>
    </xf>
    <xf numFmtId="0" fontId="17" fillId="4" borderId="21" xfId="0" applyFont="1" applyFill="1" applyBorder="1" applyAlignment="1">
      <alignment horizontal="center" vertical="center"/>
    </xf>
    <xf numFmtId="0" fontId="17" fillId="4" borderId="48" xfId="0" applyFont="1" applyFill="1" applyBorder="1" applyAlignment="1">
      <alignment horizontal="center" vertical="center"/>
    </xf>
    <xf numFmtId="0" fontId="17" fillId="4" borderId="49" xfId="0" applyFont="1" applyFill="1" applyBorder="1" applyAlignment="1">
      <alignment horizontal="center" vertical="center"/>
    </xf>
    <xf numFmtId="0" fontId="17" fillId="4" borderId="50" xfId="0" applyFont="1" applyFill="1" applyBorder="1" applyAlignment="1">
      <alignment horizontal="center" vertical="center"/>
    </xf>
    <xf numFmtId="0" fontId="63" fillId="0" borderId="5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 applyProtection="1">
      <alignment horizontal="center" vertical="center" wrapText="1"/>
      <protection locked="0"/>
    </xf>
    <xf numFmtId="0" fontId="17" fillId="0" borderId="44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 applyProtection="1">
      <alignment horizontal="center" vertical="center"/>
      <protection locked="0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49" fontId="2" fillId="0" borderId="5" xfId="1" applyNumberFormat="1" applyBorder="1" applyAlignment="1" applyProtection="1">
      <alignment horizontal="left" vertical="center"/>
      <protection locked="0"/>
    </xf>
    <xf numFmtId="49" fontId="17" fillId="0" borderId="5" xfId="0" applyNumberFormat="1" applyFont="1" applyBorder="1" applyAlignment="1" applyProtection="1">
      <alignment horizontal="left" vertical="center"/>
      <protection locked="0"/>
    </xf>
    <xf numFmtId="49" fontId="17" fillId="0" borderId="44" xfId="0" applyNumberFormat="1" applyFont="1" applyBorder="1" applyAlignment="1" applyProtection="1">
      <alignment horizontal="left" vertical="center"/>
      <protection locked="0"/>
    </xf>
    <xf numFmtId="0" fontId="17" fillId="4" borderId="2" xfId="0" applyFont="1" applyFill="1" applyBorder="1" applyAlignment="1">
      <alignment horizontal="left" vertical="center" wrapText="1"/>
    </xf>
    <xf numFmtId="0" fontId="17" fillId="4" borderId="5" xfId="0" applyFont="1" applyFill="1" applyBorder="1" applyAlignment="1">
      <alignment horizontal="left" vertical="center" wrapText="1"/>
    </xf>
    <xf numFmtId="0" fontId="17" fillId="0" borderId="5" xfId="0" applyFont="1" applyBorder="1" applyAlignment="1" applyProtection="1">
      <alignment horizontal="left" vertical="center" wrapText="1"/>
      <protection locked="0"/>
    </xf>
    <xf numFmtId="0" fontId="17" fillId="0" borderId="44" xfId="0" applyFont="1" applyBorder="1" applyAlignment="1" applyProtection="1">
      <alignment horizontal="left" vertical="center" wrapText="1"/>
      <protection locked="0"/>
    </xf>
    <xf numFmtId="0" fontId="62" fillId="4" borderId="2" xfId="0" applyFont="1" applyFill="1" applyBorder="1" applyAlignment="1">
      <alignment horizontal="center" vertical="center" wrapText="1"/>
    </xf>
    <xf numFmtId="0" fontId="62" fillId="4" borderId="5" xfId="0" applyFont="1" applyFill="1" applyBorder="1" applyAlignment="1">
      <alignment horizontal="center" vertical="center" wrapText="1"/>
    </xf>
    <xf numFmtId="0" fontId="62" fillId="4" borderId="44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/>
    </xf>
    <xf numFmtId="0" fontId="17" fillId="0" borderId="44" xfId="0" applyFont="1" applyFill="1" applyBorder="1" applyAlignment="1">
      <alignment horizontal="center" vertical="center"/>
    </xf>
    <xf numFmtId="0" fontId="17" fillId="0" borderId="4" xfId="0" applyFont="1" applyBorder="1" applyAlignment="1" applyProtection="1">
      <alignment horizontal="left" vertical="center" wrapText="1"/>
      <protection locked="0"/>
    </xf>
    <xf numFmtId="0" fontId="62" fillId="4" borderId="20" xfId="0" applyFont="1" applyFill="1" applyBorder="1" applyAlignment="1">
      <alignment horizontal="center" vertical="center" wrapText="1"/>
    </xf>
    <xf numFmtId="0" fontId="44" fillId="4" borderId="9" xfId="0" applyFont="1" applyFill="1" applyBorder="1" applyAlignment="1">
      <alignment horizontal="center" vertical="center" wrapText="1"/>
    </xf>
    <xf numFmtId="0" fontId="44" fillId="4" borderId="21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left" vertical="center"/>
    </xf>
    <xf numFmtId="0" fontId="17" fillId="4" borderId="5" xfId="0" applyFont="1" applyFill="1" applyBorder="1" applyAlignment="1">
      <alignment horizontal="left" vertical="center"/>
    </xf>
    <xf numFmtId="0" fontId="38" fillId="0" borderId="0" xfId="0" applyFont="1" applyAlignment="1">
      <alignment horizontal="center" vertical="center" wrapText="1"/>
    </xf>
    <xf numFmtId="3" fontId="17" fillId="0" borderId="5" xfId="0" applyNumberFormat="1" applyFont="1" applyBorder="1" applyAlignment="1" applyProtection="1">
      <alignment horizontal="left" vertical="center" wrapText="1"/>
      <protection locked="0"/>
    </xf>
    <xf numFmtId="0" fontId="17" fillId="4" borderId="3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58" fillId="0" borderId="0" xfId="0" applyFont="1" applyAlignment="1">
      <alignment horizontal="center" vertical="center" wrapText="1"/>
    </xf>
    <xf numFmtId="0" fontId="59" fillId="0" borderId="0" xfId="0" applyFont="1" applyAlignment="1">
      <alignment horizontal="center" vertical="top" wrapText="1"/>
    </xf>
    <xf numFmtId="0" fontId="60" fillId="4" borderId="34" xfId="0" applyFont="1" applyFill="1" applyBorder="1" applyAlignment="1">
      <alignment horizontal="center" vertical="center" wrapText="1"/>
    </xf>
    <xf numFmtId="0" fontId="60" fillId="4" borderId="35" xfId="0" applyFont="1" applyFill="1" applyBorder="1" applyAlignment="1">
      <alignment horizontal="center" vertical="center" wrapText="1"/>
    </xf>
    <xf numFmtId="0" fontId="60" fillId="4" borderId="36" xfId="0" applyFont="1" applyFill="1" applyBorder="1" applyAlignment="1">
      <alignment horizontal="center" vertical="center" wrapText="1"/>
    </xf>
    <xf numFmtId="0" fontId="17" fillId="0" borderId="1" xfId="0" applyFont="1" applyBorder="1" applyAlignment="1" applyProtection="1">
      <alignment horizontal="left" vertical="center" wrapText="1"/>
      <protection locked="0"/>
    </xf>
    <xf numFmtId="0" fontId="61" fillId="0" borderId="45" xfId="0" applyFont="1" applyBorder="1" applyAlignment="1">
      <alignment horizontal="center" vertical="center" wrapText="1"/>
    </xf>
    <xf numFmtId="0" fontId="61" fillId="0" borderId="46" xfId="0" applyFont="1" applyBorder="1" applyAlignment="1">
      <alignment horizontal="center" vertical="center" wrapText="1"/>
    </xf>
    <xf numFmtId="0" fontId="61" fillId="0" borderId="47" xfId="0" applyFont="1" applyBorder="1" applyAlignment="1">
      <alignment horizontal="center" vertical="center" wrapText="1"/>
    </xf>
    <xf numFmtId="0" fontId="52" fillId="16" borderId="0" xfId="0" applyFont="1" applyFill="1" applyBorder="1" applyAlignment="1">
      <alignment horizontal="center" vertical="center" wrapText="1"/>
    </xf>
    <xf numFmtId="0" fontId="52" fillId="16" borderId="0" xfId="0" applyFont="1" applyFill="1" applyBorder="1" applyAlignment="1">
      <alignment horizontal="center" vertical="center"/>
    </xf>
    <xf numFmtId="0" fontId="65" fillId="16" borderId="3" xfId="0" applyFont="1" applyFill="1" applyBorder="1" applyAlignment="1">
      <alignment horizontal="center"/>
    </xf>
    <xf numFmtId="0" fontId="65" fillId="16" borderId="5" xfId="0" applyFont="1" applyFill="1" applyBorder="1" applyAlignment="1">
      <alignment horizontal="center"/>
    </xf>
    <xf numFmtId="0" fontId="65" fillId="16" borderId="4" xfId="0" applyFont="1" applyFill="1" applyBorder="1" applyAlignment="1">
      <alignment horizontal="center"/>
    </xf>
    <xf numFmtId="0" fontId="65" fillId="16" borderId="61" xfId="0" applyFont="1" applyFill="1" applyBorder="1" applyAlignment="1">
      <alignment horizontal="center"/>
    </xf>
    <xf numFmtId="0" fontId="65" fillId="16" borderId="1" xfId="0" applyFont="1" applyFill="1" applyBorder="1" applyAlignment="1">
      <alignment horizontal="center"/>
    </xf>
    <xf numFmtId="0" fontId="65" fillId="16" borderId="62" xfId="0" applyFont="1" applyFill="1" applyBorder="1" applyAlignment="1">
      <alignment horizontal="center"/>
    </xf>
    <xf numFmtId="0" fontId="48" fillId="5" borderId="9" xfId="0" applyFont="1" applyFill="1" applyBorder="1" applyAlignment="1" applyProtection="1">
      <alignment horizontal="center"/>
      <protection locked="0"/>
    </xf>
    <xf numFmtId="168" fontId="48" fillId="5" borderId="9" xfId="0" quotePrefix="1" applyNumberFormat="1" applyFont="1" applyFill="1" applyBorder="1" applyAlignment="1" applyProtection="1">
      <alignment horizontal="center"/>
      <protection locked="0"/>
    </xf>
    <xf numFmtId="0" fontId="48" fillId="0" borderId="9" xfId="0" applyFont="1" applyFill="1" applyBorder="1" applyAlignment="1" applyProtection="1">
      <alignment horizontal="center"/>
      <protection locked="0"/>
    </xf>
    <xf numFmtId="14" fontId="48" fillId="5" borderId="9" xfId="0" applyNumberFormat="1" applyFont="1" applyFill="1" applyBorder="1" applyAlignment="1" applyProtection="1">
      <alignment horizontal="center" vertical="center"/>
      <protection locked="0"/>
    </xf>
    <xf numFmtId="165" fontId="6" fillId="4" borderId="42" xfId="2" applyFont="1" applyFill="1" applyBorder="1" applyAlignment="1" applyProtection="1">
      <alignment horizontal="center"/>
      <protection locked="0"/>
    </xf>
    <xf numFmtId="165" fontId="6" fillId="4" borderId="63" xfId="2" applyFont="1" applyFill="1" applyBorder="1" applyAlignment="1" applyProtection="1">
      <alignment horizontal="center"/>
      <protection locked="0"/>
    </xf>
    <xf numFmtId="0" fontId="50" fillId="0" borderId="3" xfId="0" applyFont="1" applyFill="1" applyBorder="1" applyAlignment="1">
      <alignment horizontal="center" vertical="center"/>
    </xf>
    <xf numFmtId="0" fontId="50" fillId="0" borderId="5" xfId="0" applyFont="1" applyFill="1" applyBorder="1" applyAlignment="1">
      <alignment horizontal="center" vertical="center"/>
    </xf>
    <xf numFmtId="0" fontId="50" fillId="0" borderId="4" xfId="0" applyFont="1" applyFill="1" applyBorder="1" applyAlignment="1">
      <alignment horizontal="center" vertical="center"/>
    </xf>
    <xf numFmtId="0" fontId="54" fillId="5" borderId="9" xfId="2" applyNumberFormat="1" applyFont="1" applyFill="1" applyBorder="1" applyAlignment="1" applyProtection="1">
      <alignment horizontal="center"/>
      <protection locked="0"/>
    </xf>
    <xf numFmtId="0" fontId="54" fillId="16" borderId="9" xfId="0" applyFont="1" applyFill="1" applyBorder="1" applyAlignment="1" applyProtection="1">
      <alignment horizontal="center"/>
      <protection locked="0"/>
    </xf>
    <xf numFmtId="0" fontId="54" fillId="5" borderId="9" xfId="0" applyFont="1" applyFill="1" applyBorder="1" applyAlignment="1" applyProtection="1">
      <alignment horizontal="center"/>
      <protection locked="0"/>
    </xf>
    <xf numFmtId="0" fontId="50" fillId="0" borderId="0" xfId="0" applyFont="1" applyFill="1" applyBorder="1" applyAlignment="1">
      <alignment horizontal="center" vertical="center"/>
    </xf>
    <xf numFmtId="0" fontId="51" fillId="0" borderId="76" xfId="0" applyFont="1" applyBorder="1" applyAlignment="1" applyProtection="1">
      <alignment horizontal="center" vertical="center" textRotation="90" wrapText="1"/>
      <protection locked="0"/>
    </xf>
    <xf numFmtId="0" fontId="51" fillId="0" borderId="77" xfId="0" applyFont="1" applyBorder="1" applyAlignment="1" applyProtection="1">
      <alignment horizontal="center" vertical="center" textRotation="90" wrapText="1"/>
      <protection locked="0"/>
    </xf>
    <xf numFmtId="0" fontId="51" fillId="0" borderId="78" xfId="0" applyFont="1" applyBorder="1" applyAlignment="1" applyProtection="1">
      <alignment horizontal="center" vertical="center" textRotation="90" wrapText="1"/>
      <protection locked="0"/>
    </xf>
    <xf numFmtId="0" fontId="47" fillId="0" borderId="72" xfId="0" applyFont="1" applyBorder="1" applyAlignment="1" applyProtection="1">
      <alignment horizontal="left" vertical="top"/>
      <protection locked="0"/>
    </xf>
    <xf numFmtId="165" fontId="48" fillId="5" borderId="9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47" fillId="0" borderId="74" xfId="0" applyFont="1" applyBorder="1" applyAlignment="1" applyProtection="1">
      <alignment horizontal="left" vertical="top"/>
      <protection locked="0"/>
    </xf>
    <xf numFmtId="0" fontId="47" fillId="0" borderId="65" xfId="0" applyFont="1" applyBorder="1" applyAlignment="1" applyProtection="1">
      <alignment horizontal="left" vertical="top"/>
      <protection locked="0"/>
    </xf>
    <xf numFmtId="0" fontId="47" fillId="0" borderId="66" xfId="0" applyFont="1" applyBorder="1" applyAlignment="1" applyProtection="1">
      <alignment horizontal="left" vertical="top"/>
      <protection locked="0"/>
    </xf>
    <xf numFmtId="0" fontId="47" fillId="0" borderId="67" xfId="0" applyFont="1" applyBorder="1" applyAlignment="1" applyProtection="1">
      <alignment horizontal="left" vertical="top"/>
      <protection locked="0"/>
    </xf>
    <xf numFmtId="0" fontId="47" fillId="0" borderId="68" xfId="0" applyFont="1" applyBorder="1" applyAlignment="1" applyProtection="1">
      <alignment horizontal="left" vertical="top"/>
      <protection locked="0"/>
    </xf>
    <xf numFmtId="0" fontId="47" fillId="0" borderId="54" xfId="0" applyFont="1" applyBorder="1" applyAlignment="1" applyProtection="1">
      <alignment horizontal="left" vertical="top"/>
      <protection locked="0"/>
    </xf>
    <xf numFmtId="0" fontId="47" fillId="0" borderId="55" xfId="0" applyFont="1" applyBorder="1" applyAlignment="1" applyProtection="1">
      <alignment horizontal="left" vertical="top"/>
      <protection locked="0"/>
    </xf>
    <xf numFmtId="0" fontId="47" fillId="0" borderId="69" xfId="0" applyFont="1" applyBorder="1" applyAlignment="1" applyProtection="1">
      <alignment horizontal="left" vertical="top"/>
      <protection locked="0"/>
    </xf>
    <xf numFmtId="0" fontId="47" fillId="0" borderId="70" xfId="0" applyFont="1" applyBorder="1" applyAlignment="1" applyProtection="1">
      <alignment horizontal="left" vertical="top"/>
      <protection locked="0"/>
    </xf>
    <xf numFmtId="0" fontId="47" fillId="0" borderId="71" xfId="0" applyFont="1" applyBorder="1" applyAlignment="1" applyProtection="1">
      <alignment horizontal="left" vertical="top"/>
      <protection locked="0"/>
    </xf>
    <xf numFmtId="0" fontId="47" fillId="0" borderId="72" xfId="0" applyFont="1" applyBorder="1" applyAlignment="1" applyProtection="1">
      <alignment horizontal="left" vertical="center"/>
      <protection locked="0"/>
    </xf>
    <xf numFmtId="0" fontId="47" fillId="0" borderId="73" xfId="0" applyFont="1" applyBorder="1" applyAlignment="1" applyProtection="1">
      <alignment horizontal="left" vertical="center"/>
      <protection locked="0"/>
    </xf>
    <xf numFmtId="0" fontId="47" fillId="0" borderId="72" xfId="0" applyFont="1" applyBorder="1" applyAlignment="1" applyProtection="1">
      <alignment horizontal="left"/>
      <protection locked="0"/>
    </xf>
    <xf numFmtId="0" fontId="47" fillId="0" borderId="74" xfId="0" applyFont="1" applyBorder="1" applyAlignment="1" applyProtection="1">
      <alignment horizontal="left"/>
      <protection locked="0"/>
    </xf>
    <xf numFmtId="0" fontId="47" fillId="0" borderId="73" xfId="0" applyFont="1" applyBorder="1" applyAlignment="1" applyProtection="1">
      <alignment horizontal="left"/>
      <protection locked="0"/>
    </xf>
    <xf numFmtId="0" fontId="47" fillId="0" borderId="75" xfId="0" applyFont="1" applyBorder="1" applyAlignment="1" applyProtection="1">
      <alignment horizontal="left"/>
      <protection locked="0"/>
    </xf>
    <xf numFmtId="0" fontId="44" fillId="0" borderId="53" xfId="0" applyFont="1" applyBorder="1" applyAlignment="1">
      <alignment horizontal="center"/>
    </xf>
    <xf numFmtId="0" fontId="44" fillId="0" borderId="54" xfId="0" applyFont="1" applyBorder="1" applyAlignment="1">
      <alignment horizontal="center"/>
    </xf>
    <xf numFmtId="0" fontId="44" fillId="0" borderId="55" xfId="0" applyFont="1" applyBorder="1" applyAlignment="1">
      <alignment horizontal="center"/>
    </xf>
    <xf numFmtId="0" fontId="6" fillId="4" borderId="0" xfId="0" applyFont="1" applyFill="1" applyAlignment="1">
      <alignment horizontal="center"/>
    </xf>
    <xf numFmtId="0" fontId="66" fillId="9" borderId="64" xfId="0" applyFont="1" applyFill="1" applyBorder="1" applyAlignment="1">
      <alignment horizontal="center" vertical="center" wrapText="1"/>
    </xf>
    <xf numFmtId="0" fontId="66" fillId="9" borderId="0" xfId="0" applyFont="1" applyFill="1" applyAlignment="1">
      <alignment horizontal="center" vertical="center"/>
    </xf>
    <xf numFmtId="0" fontId="66" fillId="9" borderId="64" xfId="0" applyFont="1" applyFill="1" applyBorder="1" applyAlignment="1">
      <alignment horizontal="center" vertical="center"/>
    </xf>
    <xf numFmtId="0" fontId="41" fillId="12" borderId="3" xfId="0" applyFont="1" applyFill="1" applyBorder="1" applyAlignment="1">
      <alignment horizontal="center"/>
    </xf>
    <xf numFmtId="0" fontId="41" fillId="12" borderId="4" xfId="0" applyFont="1" applyFill="1" applyBorder="1" applyAlignment="1">
      <alignment horizontal="center"/>
    </xf>
    <xf numFmtId="0" fontId="41" fillId="4" borderId="23" xfId="0" applyFont="1" applyFill="1" applyBorder="1" applyAlignment="1">
      <alignment horizontal="center" vertical="center" wrapText="1"/>
    </xf>
    <xf numFmtId="0" fontId="41" fillId="4" borderId="18" xfId="0" applyFont="1" applyFill="1" applyBorder="1" applyAlignment="1">
      <alignment horizontal="center" vertical="center" wrapText="1"/>
    </xf>
    <xf numFmtId="167" fontId="41" fillId="14" borderId="3" xfId="0" applyNumberFormat="1" applyFont="1" applyFill="1" applyBorder="1" applyAlignment="1">
      <alignment horizontal="center"/>
    </xf>
    <xf numFmtId="167" fontId="41" fillId="14" borderId="4" xfId="0" applyNumberFormat="1" applyFont="1" applyFill="1" applyBorder="1" applyAlignment="1">
      <alignment horizontal="center"/>
    </xf>
  </cellXfs>
  <cellStyles count="13">
    <cellStyle name="Hiperlink" xfId="1" builtinId="8"/>
    <cellStyle name="Moeda" xfId="2" builtinId="4"/>
    <cellStyle name="Moeda 2" xfId="3" xr:uid="{E8EE5B4C-E40B-4A98-BF62-0996F30136E9}"/>
    <cellStyle name="Moeda 2 2" xfId="4" xr:uid="{DF727D08-1189-457B-9272-1C93EEF40B38}"/>
    <cellStyle name="Moeda 3" xfId="5" xr:uid="{DD383DD8-BA4B-4860-888F-7EC928FB1796}"/>
    <cellStyle name="Normal" xfId="0" builtinId="0"/>
    <cellStyle name="Normal 2" xfId="6" xr:uid="{9CAC623A-64FC-4F76-8347-A864B595BFB7}"/>
    <cellStyle name="Normal 3" xfId="7" xr:uid="{7E57B14D-3435-4DAD-AF49-8E1F7D99D9A0}"/>
    <cellStyle name="Porcentagem" xfId="8" builtinId="5"/>
    <cellStyle name="Porcentagem 2" xfId="9" xr:uid="{72DF31C7-71AD-45E4-BD8B-63B7555CAA1B}"/>
    <cellStyle name="Porcentagem 2 2" xfId="10" xr:uid="{8A90F794-222A-4518-9E21-E51B1BF183F7}"/>
    <cellStyle name="Vírgula 2" xfId="11" xr:uid="{01438E64-8A1A-413A-88CC-6CF85180D08A}"/>
    <cellStyle name="Vírgula 2 2" xfId="12" xr:uid="{6C497FA3-F940-44C5-AC4A-8F571F16BE29}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" formatCode="0"/>
      <fill>
        <patternFill>
          <fgColor indexed="64"/>
          <bgColor theme="0"/>
        </patternFill>
      </fill>
      <alignment horizontal="center" textRotation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2" formatCode="0.00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" formatCode="0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66" formatCode="0.0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9847407452621"/>
        <name val="Calibri"/>
        <family val="2"/>
        <scheme val="minor"/>
      </font>
      <numFmt numFmtId="166" formatCode="0.0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0.14999847407452621"/>
        <name val="Calibri"/>
        <family val="2"/>
        <scheme val="minor"/>
      </font>
      <numFmt numFmtId="166" formatCode="0.0"/>
      <fill>
        <patternFill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0.14999847407452621"/>
        <name val="Calibri"/>
        <family val="2"/>
        <scheme val="minor"/>
      </font>
      <numFmt numFmtId="1" formatCode="0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0.14999847407452621"/>
        <name val="Calibri"/>
        <family val="2"/>
        <scheme val="minor"/>
      </font>
      <numFmt numFmtId="1" formatCode="0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>
        <bottom style="medium">
          <color indexed="64"/>
        </bottom>
      </border>
    </dxf>
    <dxf>
      <border outline="0">
        <top style="medium">
          <color theme="1" tint="0.34998626667073579"/>
        </top>
      </border>
    </dxf>
    <dxf>
      <font>
        <strike val="0"/>
        <outline val="0"/>
        <shadow val="0"/>
        <vertAlign val="baseline"/>
        <sz val="10"/>
        <name val="Calibri"/>
        <family val="2"/>
        <scheme val="minor"/>
      </font>
      <fill>
        <patternFill>
          <fgColor indexed="64"/>
          <bgColor theme="0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0.14999847407452621"/>
        <name val="Calibri"/>
        <family val="2"/>
        <scheme val="minor"/>
      </font>
      <fill>
        <patternFill patternType="solid">
          <fgColor indexed="64"/>
          <bgColor rgb="FFC5E3E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1" tint="0.34998626667073579"/>
        </left>
        <right style="thin">
          <color theme="1" tint="0.34998626667073579"/>
        </right>
        <top/>
        <bottom/>
      </border>
      <protection locked="0" hidden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5</xdr:row>
      <xdr:rowOff>57150</xdr:rowOff>
    </xdr:from>
    <xdr:to>
      <xdr:col>2</xdr:col>
      <xdr:colOff>133350</xdr:colOff>
      <xdr:row>5</xdr:row>
      <xdr:rowOff>1019175</xdr:rowOff>
    </xdr:to>
    <xdr:pic>
      <xdr:nvPicPr>
        <xdr:cNvPr id="18847" name="Imagem 5">
          <a:extLst>
            <a:ext uri="{FF2B5EF4-FFF2-40B4-BE49-F238E27FC236}">
              <a16:creationId xmlns:a16="http://schemas.microsoft.com/office/drawing/2014/main" id="{CD9C1A66-C989-FB46-FF87-BBCF8CABA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066800"/>
          <a:ext cx="15906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31</xdr:row>
          <xdr:rowOff>0</xdr:rowOff>
        </xdr:from>
        <xdr:to>
          <xdr:col>4</xdr:col>
          <xdr:colOff>638175</xdr:colOff>
          <xdr:row>32</xdr:row>
          <xdr:rowOff>28575</xdr:rowOff>
        </xdr:to>
        <xdr:sp macro="" textlink="">
          <xdr:nvSpPr>
            <xdr:cNvPr id="18530" name="Check Box 98" hidden="1">
              <a:extLst>
                <a:ext uri="{63B3BB69-23CF-44E3-9099-C40C66FF867C}">
                  <a14:compatExt spid="_x0000_s18530"/>
                </a:ext>
                <a:ext uri="{FF2B5EF4-FFF2-40B4-BE49-F238E27FC236}">
                  <a16:creationId xmlns:a16="http://schemas.microsoft.com/office/drawing/2014/main" id="{9840EF2B-6D1B-E85A-3548-520F7123114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31</xdr:row>
          <xdr:rowOff>0</xdr:rowOff>
        </xdr:from>
        <xdr:to>
          <xdr:col>6</xdr:col>
          <xdr:colOff>47625</xdr:colOff>
          <xdr:row>32</xdr:row>
          <xdr:rowOff>28575</xdr:rowOff>
        </xdr:to>
        <xdr:sp macro="" textlink="">
          <xdr:nvSpPr>
            <xdr:cNvPr id="18531" name="Check Box 99" hidden="1">
              <a:extLst>
                <a:ext uri="{63B3BB69-23CF-44E3-9099-C40C66FF867C}">
                  <a14:compatExt spid="_x0000_s18531"/>
                </a:ext>
                <a:ext uri="{FF2B5EF4-FFF2-40B4-BE49-F238E27FC236}">
                  <a16:creationId xmlns:a16="http://schemas.microsoft.com/office/drawing/2014/main" id="{8CD9EE89-6571-FD6A-2D0F-2C72B3675F8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32</xdr:row>
          <xdr:rowOff>171450</xdr:rowOff>
        </xdr:from>
        <xdr:to>
          <xdr:col>3</xdr:col>
          <xdr:colOff>628650</xdr:colOff>
          <xdr:row>34</xdr:row>
          <xdr:rowOff>9525</xdr:rowOff>
        </xdr:to>
        <xdr:sp macro="" textlink="">
          <xdr:nvSpPr>
            <xdr:cNvPr id="18534" name="Check Box 102" hidden="1">
              <a:extLst>
                <a:ext uri="{63B3BB69-23CF-44E3-9099-C40C66FF867C}">
                  <a14:compatExt spid="_x0000_s18534"/>
                </a:ext>
                <a:ext uri="{FF2B5EF4-FFF2-40B4-BE49-F238E27FC236}">
                  <a16:creationId xmlns:a16="http://schemas.microsoft.com/office/drawing/2014/main" id="{E3F58798-A1F9-B8E4-533B-9AC5775D8A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123825</xdr:colOff>
          <xdr:row>32</xdr:row>
          <xdr:rowOff>171450</xdr:rowOff>
        </xdr:from>
        <xdr:to>
          <xdr:col>5</xdr:col>
          <xdr:colOff>47625</xdr:colOff>
          <xdr:row>34</xdr:row>
          <xdr:rowOff>9525</xdr:rowOff>
        </xdr:to>
        <xdr:sp macro="" textlink="">
          <xdr:nvSpPr>
            <xdr:cNvPr id="18535" name="Check Box 103" hidden="1">
              <a:extLst>
                <a:ext uri="{63B3BB69-23CF-44E3-9099-C40C66FF867C}">
                  <a14:compatExt spid="_x0000_s18535"/>
                </a:ext>
                <a:ext uri="{FF2B5EF4-FFF2-40B4-BE49-F238E27FC236}">
                  <a16:creationId xmlns:a16="http://schemas.microsoft.com/office/drawing/2014/main" id="{C59B53E1-8852-4E56-0A61-891409A0FF8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36</xdr:row>
          <xdr:rowOff>0</xdr:rowOff>
        </xdr:from>
        <xdr:to>
          <xdr:col>3</xdr:col>
          <xdr:colOff>638175</xdr:colOff>
          <xdr:row>37</xdr:row>
          <xdr:rowOff>28575</xdr:rowOff>
        </xdr:to>
        <xdr:sp macro="" textlink="">
          <xdr:nvSpPr>
            <xdr:cNvPr id="18539" name="Check Box 107" hidden="1">
              <a:extLst>
                <a:ext uri="{63B3BB69-23CF-44E3-9099-C40C66FF867C}">
                  <a14:compatExt spid="_x0000_s18539"/>
                </a:ext>
                <a:ext uri="{FF2B5EF4-FFF2-40B4-BE49-F238E27FC236}">
                  <a16:creationId xmlns:a16="http://schemas.microsoft.com/office/drawing/2014/main" id="{15672A08-E31B-1D27-D466-7EFC1DFB48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36</xdr:row>
          <xdr:rowOff>0</xdr:rowOff>
        </xdr:from>
        <xdr:to>
          <xdr:col>4</xdr:col>
          <xdr:colOff>638175</xdr:colOff>
          <xdr:row>37</xdr:row>
          <xdr:rowOff>28575</xdr:rowOff>
        </xdr:to>
        <xdr:sp macro="" textlink="">
          <xdr:nvSpPr>
            <xdr:cNvPr id="18540" name="Check Box 108" hidden="1">
              <a:extLst>
                <a:ext uri="{63B3BB69-23CF-44E3-9099-C40C66FF867C}">
                  <a14:compatExt spid="_x0000_s18540"/>
                </a:ext>
                <a:ext uri="{FF2B5EF4-FFF2-40B4-BE49-F238E27FC236}">
                  <a16:creationId xmlns:a16="http://schemas.microsoft.com/office/drawing/2014/main" id="{3FDBCE77-B3D1-F849-4E73-4F54963E60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37</xdr:row>
          <xdr:rowOff>0</xdr:rowOff>
        </xdr:from>
        <xdr:to>
          <xdr:col>6</xdr:col>
          <xdr:colOff>47625</xdr:colOff>
          <xdr:row>38</xdr:row>
          <xdr:rowOff>28575</xdr:rowOff>
        </xdr:to>
        <xdr:sp macro="" textlink="">
          <xdr:nvSpPr>
            <xdr:cNvPr id="18541" name="Check Box 109" hidden="1">
              <a:extLst>
                <a:ext uri="{63B3BB69-23CF-44E3-9099-C40C66FF867C}">
                  <a14:compatExt spid="_x0000_s18541"/>
                </a:ext>
                <a:ext uri="{FF2B5EF4-FFF2-40B4-BE49-F238E27FC236}">
                  <a16:creationId xmlns:a16="http://schemas.microsoft.com/office/drawing/2014/main" id="{DFB68572-2B77-875E-EA17-CCDE8836FB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37</xdr:row>
          <xdr:rowOff>0</xdr:rowOff>
        </xdr:from>
        <xdr:to>
          <xdr:col>6</xdr:col>
          <xdr:colOff>638175</xdr:colOff>
          <xdr:row>38</xdr:row>
          <xdr:rowOff>28575</xdr:rowOff>
        </xdr:to>
        <xdr:sp macro="" textlink="">
          <xdr:nvSpPr>
            <xdr:cNvPr id="18542" name="Check Box 110" hidden="1">
              <a:extLst>
                <a:ext uri="{63B3BB69-23CF-44E3-9099-C40C66FF867C}">
                  <a14:compatExt spid="_x0000_s18542"/>
                </a:ext>
                <a:ext uri="{FF2B5EF4-FFF2-40B4-BE49-F238E27FC236}">
                  <a16:creationId xmlns:a16="http://schemas.microsoft.com/office/drawing/2014/main" id="{D25394B4-E2D4-24D4-CDBD-367A38832E3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38</xdr:row>
          <xdr:rowOff>9525</xdr:rowOff>
        </xdr:from>
        <xdr:to>
          <xdr:col>3</xdr:col>
          <xdr:colOff>609600</xdr:colOff>
          <xdr:row>39</xdr:row>
          <xdr:rowOff>38100</xdr:rowOff>
        </xdr:to>
        <xdr:sp macro="" textlink="">
          <xdr:nvSpPr>
            <xdr:cNvPr id="18544" name="Check Box 112" hidden="1">
              <a:extLst>
                <a:ext uri="{63B3BB69-23CF-44E3-9099-C40C66FF867C}">
                  <a14:compatExt spid="_x0000_s18544"/>
                </a:ext>
                <a:ext uri="{FF2B5EF4-FFF2-40B4-BE49-F238E27FC236}">
                  <a16:creationId xmlns:a16="http://schemas.microsoft.com/office/drawing/2014/main" id="{4F135BC8-3FF6-8874-BDE9-B096753EB1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Pontuais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152400</xdr:colOff>
          <xdr:row>38</xdr:row>
          <xdr:rowOff>19050</xdr:rowOff>
        </xdr:from>
        <xdr:to>
          <xdr:col>6</xdr:col>
          <xdr:colOff>200025</xdr:colOff>
          <xdr:row>39</xdr:row>
          <xdr:rowOff>38100</xdr:rowOff>
        </xdr:to>
        <xdr:sp macro="" textlink="">
          <xdr:nvSpPr>
            <xdr:cNvPr id="18545" name="Check Box 113" hidden="1">
              <a:extLst>
                <a:ext uri="{63B3BB69-23CF-44E3-9099-C40C66FF867C}">
                  <a14:compatExt spid="_x0000_s18545"/>
                </a:ext>
                <a:ext uri="{FF2B5EF4-FFF2-40B4-BE49-F238E27FC236}">
                  <a16:creationId xmlns:a16="http://schemas.microsoft.com/office/drawing/2014/main" id="{FC25048D-FB68-1769-69FE-D5D68186ADD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Alguns dias de atraso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266700</xdr:colOff>
          <xdr:row>34</xdr:row>
          <xdr:rowOff>9525</xdr:rowOff>
        </xdr:from>
        <xdr:to>
          <xdr:col>2</xdr:col>
          <xdr:colOff>838200</xdr:colOff>
          <xdr:row>35</xdr:row>
          <xdr:rowOff>38100</xdr:rowOff>
        </xdr:to>
        <xdr:sp macro="" textlink="">
          <xdr:nvSpPr>
            <xdr:cNvPr id="18547" name="Check Box 115" hidden="1">
              <a:extLst>
                <a:ext uri="{63B3BB69-23CF-44E3-9099-C40C66FF867C}">
                  <a14:compatExt spid="_x0000_s18547"/>
                </a:ext>
                <a:ext uri="{FF2B5EF4-FFF2-40B4-BE49-F238E27FC236}">
                  <a16:creationId xmlns:a16="http://schemas.microsoft.com/office/drawing/2014/main" id="{1BB1BED0-9D3B-3A4F-6FCF-6C84BE8343E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Pequeno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190500</xdr:colOff>
          <xdr:row>34</xdr:row>
          <xdr:rowOff>9525</xdr:rowOff>
        </xdr:from>
        <xdr:to>
          <xdr:col>4</xdr:col>
          <xdr:colOff>47625</xdr:colOff>
          <xdr:row>35</xdr:row>
          <xdr:rowOff>38100</xdr:rowOff>
        </xdr:to>
        <xdr:sp macro="" textlink="">
          <xdr:nvSpPr>
            <xdr:cNvPr id="18548" name="Check Box 116" hidden="1">
              <a:extLst>
                <a:ext uri="{63B3BB69-23CF-44E3-9099-C40C66FF867C}">
                  <a14:compatExt spid="_x0000_s18548"/>
                </a:ext>
                <a:ext uri="{FF2B5EF4-FFF2-40B4-BE49-F238E27FC236}">
                  <a16:creationId xmlns:a16="http://schemas.microsoft.com/office/drawing/2014/main" id="{1A9A0AD7-3288-7E96-3FC1-8D8D7FEB79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Médio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200025</xdr:colOff>
          <xdr:row>34</xdr:row>
          <xdr:rowOff>19050</xdr:rowOff>
        </xdr:from>
        <xdr:to>
          <xdr:col>5</xdr:col>
          <xdr:colOff>266700</xdr:colOff>
          <xdr:row>35</xdr:row>
          <xdr:rowOff>38100</xdr:rowOff>
        </xdr:to>
        <xdr:sp macro="" textlink="">
          <xdr:nvSpPr>
            <xdr:cNvPr id="18549" name="Check Box 117" hidden="1">
              <a:extLst>
                <a:ext uri="{63B3BB69-23CF-44E3-9099-C40C66FF867C}">
                  <a14:compatExt spid="_x0000_s18549"/>
                </a:ext>
                <a:ext uri="{FF2B5EF4-FFF2-40B4-BE49-F238E27FC236}">
                  <a16:creationId xmlns:a16="http://schemas.microsoft.com/office/drawing/2014/main" id="{508EEA5C-8D41-9CE5-9FBA-AF777EE3DA6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Grande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32</xdr:row>
          <xdr:rowOff>0</xdr:rowOff>
        </xdr:from>
        <xdr:to>
          <xdr:col>6</xdr:col>
          <xdr:colOff>47625</xdr:colOff>
          <xdr:row>33</xdr:row>
          <xdr:rowOff>38100</xdr:rowOff>
        </xdr:to>
        <xdr:sp macro="" textlink="">
          <xdr:nvSpPr>
            <xdr:cNvPr id="18550" name="Check Box 118" hidden="1">
              <a:extLst>
                <a:ext uri="{63B3BB69-23CF-44E3-9099-C40C66FF867C}">
                  <a14:compatExt spid="_x0000_s18550"/>
                </a:ext>
                <a:ext uri="{FF2B5EF4-FFF2-40B4-BE49-F238E27FC236}">
                  <a16:creationId xmlns:a16="http://schemas.microsoft.com/office/drawing/2014/main" id="{F176B6C1-5957-81DD-44C0-12DCBAD9AF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Menos de 1 ano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266700</xdr:colOff>
          <xdr:row>32</xdr:row>
          <xdr:rowOff>9525</xdr:rowOff>
        </xdr:from>
        <xdr:to>
          <xdr:col>7</xdr:col>
          <xdr:colOff>314325</xdr:colOff>
          <xdr:row>33</xdr:row>
          <xdr:rowOff>38100</xdr:rowOff>
        </xdr:to>
        <xdr:sp macro="" textlink="">
          <xdr:nvSpPr>
            <xdr:cNvPr id="18551" name="Check Box 119" hidden="1">
              <a:extLst>
                <a:ext uri="{63B3BB69-23CF-44E3-9099-C40C66FF867C}">
                  <a14:compatExt spid="_x0000_s18551"/>
                </a:ext>
                <a:ext uri="{FF2B5EF4-FFF2-40B4-BE49-F238E27FC236}">
                  <a16:creationId xmlns:a16="http://schemas.microsoft.com/office/drawing/2014/main" id="{FAD63AE7-7944-5C74-6BDA-8B30BF5601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De 1 a 5 anos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400050</xdr:colOff>
          <xdr:row>32</xdr:row>
          <xdr:rowOff>9525</xdr:rowOff>
        </xdr:from>
        <xdr:to>
          <xdr:col>8</xdr:col>
          <xdr:colOff>628650</xdr:colOff>
          <xdr:row>33</xdr:row>
          <xdr:rowOff>38100</xdr:rowOff>
        </xdr:to>
        <xdr:sp macro="" textlink="">
          <xdr:nvSpPr>
            <xdr:cNvPr id="18552" name="Check Box 120" hidden="1">
              <a:extLst>
                <a:ext uri="{63B3BB69-23CF-44E3-9099-C40C66FF867C}">
                  <a14:compatExt spid="_x0000_s18552"/>
                </a:ext>
                <a:ext uri="{FF2B5EF4-FFF2-40B4-BE49-F238E27FC236}">
                  <a16:creationId xmlns:a16="http://schemas.microsoft.com/office/drawing/2014/main" id="{E755E4BF-7E14-0874-B907-3D8B017902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Mais de 5 anos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34</xdr:row>
          <xdr:rowOff>180975</xdr:rowOff>
        </xdr:from>
        <xdr:to>
          <xdr:col>2</xdr:col>
          <xdr:colOff>590550</xdr:colOff>
          <xdr:row>36</xdr:row>
          <xdr:rowOff>19050</xdr:rowOff>
        </xdr:to>
        <xdr:sp macro="" textlink="">
          <xdr:nvSpPr>
            <xdr:cNvPr id="18553" name="Check Box 121" hidden="1">
              <a:extLst>
                <a:ext uri="{63B3BB69-23CF-44E3-9099-C40C66FF867C}">
                  <a14:compatExt spid="_x0000_s18553"/>
                </a:ext>
                <a:ext uri="{FF2B5EF4-FFF2-40B4-BE49-F238E27FC236}">
                  <a16:creationId xmlns:a16="http://schemas.microsoft.com/office/drawing/2014/main" id="{DB3D9CCB-D4EB-338A-51F7-99D146A018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Artesanatos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34</xdr:row>
          <xdr:rowOff>171450</xdr:rowOff>
        </xdr:from>
        <xdr:to>
          <xdr:col>3</xdr:col>
          <xdr:colOff>704850</xdr:colOff>
          <xdr:row>36</xdr:row>
          <xdr:rowOff>9525</xdr:rowOff>
        </xdr:to>
        <xdr:sp macro="" textlink="">
          <xdr:nvSpPr>
            <xdr:cNvPr id="18554" name="Check Box 122" hidden="1">
              <a:extLst>
                <a:ext uri="{63B3BB69-23CF-44E3-9099-C40C66FF867C}">
                  <a14:compatExt spid="_x0000_s18554"/>
                </a:ext>
                <a:ext uri="{FF2B5EF4-FFF2-40B4-BE49-F238E27FC236}">
                  <a16:creationId xmlns:a16="http://schemas.microsoft.com/office/drawing/2014/main" id="{CEDD434C-5E09-D8B9-AB62-6810630D3D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Papelaria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34</xdr:row>
          <xdr:rowOff>171450</xdr:rowOff>
        </xdr:from>
        <xdr:to>
          <xdr:col>5</xdr:col>
          <xdr:colOff>95250</xdr:colOff>
          <xdr:row>36</xdr:row>
          <xdr:rowOff>9525</xdr:rowOff>
        </xdr:to>
        <xdr:sp macro="" textlink="">
          <xdr:nvSpPr>
            <xdr:cNvPr id="18555" name="Check Box 123" hidden="1">
              <a:extLst>
                <a:ext uri="{63B3BB69-23CF-44E3-9099-C40C66FF867C}">
                  <a14:compatExt spid="_x0000_s18555"/>
                </a:ext>
                <a:ext uri="{FF2B5EF4-FFF2-40B4-BE49-F238E27FC236}">
                  <a16:creationId xmlns:a16="http://schemas.microsoft.com/office/drawing/2014/main" id="{733CEA8C-32A2-E7A0-A9E2-0B0E9AF7EA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381000</xdr:colOff>
          <xdr:row>39</xdr:row>
          <xdr:rowOff>0</xdr:rowOff>
        </xdr:from>
        <xdr:to>
          <xdr:col>8</xdr:col>
          <xdr:colOff>238125</xdr:colOff>
          <xdr:row>40</xdr:row>
          <xdr:rowOff>28575</xdr:rowOff>
        </xdr:to>
        <xdr:sp macro="" textlink="">
          <xdr:nvSpPr>
            <xdr:cNvPr id="18556" name="Check Box 124" hidden="1">
              <a:extLst>
                <a:ext uri="{63B3BB69-23CF-44E3-9099-C40C66FF867C}">
                  <a14:compatExt spid="_x0000_s18556"/>
                </a:ext>
                <a:ext uri="{FF2B5EF4-FFF2-40B4-BE49-F238E27FC236}">
                  <a16:creationId xmlns:a16="http://schemas.microsoft.com/office/drawing/2014/main" id="{4C9E8506-09C5-051D-0063-4473933AD1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419100</xdr:colOff>
          <xdr:row>38</xdr:row>
          <xdr:rowOff>180975</xdr:rowOff>
        </xdr:from>
        <xdr:to>
          <xdr:col>7</xdr:col>
          <xdr:colOff>47625</xdr:colOff>
          <xdr:row>40</xdr:row>
          <xdr:rowOff>0</xdr:rowOff>
        </xdr:to>
        <xdr:sp macro="" textlink="">
          <xdr:nvSpPr>
            <xdr:cNvPr id="18557" name="Check Box 125" hidden="1">
              <a:extLst>
                <a:ext uri="{63B3BB69-23CF-44E3-9099-C40C66FF867C}">
                  <a14:compatExt spid="_x0000_s18557"/>
                </a:ext>
                <a:ext uri="{FF2B5EF4-FFF2-40B4-BE49-F238E27FC236}">
                  <a16:creationId xmlns:a16="http://schemas.microsoft.com/office/drawing/2014/main" id="{5346911E-57A6-3565-7B06-DCCF413DAC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16</xdr:row>
          <xdr:rowOff>180975</xdr:rowOff>
        </xdr:from>
        <xdr:to>
          <xdr:col>3</xdr:col>
          <xdr:colOff>609600</xdr:colOff>
          <xdr:row>18</xdr:row>
          <xdr:rowOff>19050</xdr:rowOff>
        </xdr:to>
        <xdr:sp macro="" textlink="">
          <xdr:nvSpPr>
            <xdr:cNvPr id="18831" name="Check Box 399" hidden="1">
              <a:extLst>
                <a:ext uri="{63B3BB69-23CF-44E3-9099-C40C66FF867C}">
                  <a14:compatExt spid="_x0000_s18831"/>
                </a:ext>
                <a:ext uri="{FF2B5EF4-FFF2-40B4-BE49-F238E27FC236}">
                  <a16:creationId xmlns:a16="http://schemas.microsoft.com/office/drawing/2014/main" id="{08BBDD44-CBF0-3C92-C21F-780C37EF0E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514350</xdr:colOff>
          <xdr:row>16</xdr:row>
          <xdr:rowOff>180975</xdr:rowOff>
        </xdr:from>
        <xdr:to>
          <xdr:col>4</xdr:col>
          <xdr:colOff>371475</xdr:colOff>
          <xdr:row>18</xdr:row>
          <xdr:rowOff>19050</xdr:rowOff>
        </xdr:to>
        <xdr:sp macro="" textlink="">
          <xdr:nvSpPr>
            <xdr:cNvPr id="18832" name="Check Box 400" hidden="1">
              <a:extLst>
                <a:ext uri="{63B3BB69-23CF-44E3-9099-C40C66FF867C}">
                  <a14:compatExt spid="_x0000_s18832"/>
                </a:ext>
                <a:ext uri="{FF2B5EF4-FFF2-40B4-BE49-F238E27FC236}">
                  <a16:creationId xmlns:a16="http://schemas.microsoft.com/office/drawing/2014/main" id="{4147E969-E169-7AC8-0D53-D3E1278A735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NÃO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19</xdr:row>
          <xdr:rowOff>180975</xdr:rowOff>
        </xdr:from>
        <xdr:to>
          <xdr:col>0</xdr:col>
          <xdr:colOff>1181100</xdr:colOff>
          <xdr:row>21</xdr:row>
          <xdr:rowOff>28575</xdr:rowOff>
        </xdr:to>
        <xdr:sp macro="" textlink="">
          <xdr:nvSpPr>
            <xdr:cNvPr id="18834" name="Check Box 402" hidden="1">
              <a:extLst>
                <a:ext uri="{63B3BB69-23CF-44E3-9099-C40C66FF867C}">
                  <a14:compatExt spid="_x0000_s18834"/>
                </a:ext>
                <a:ext uri="{FF2B5EF4-FFF2-40B4-BE49-F238E27FC236}">
                  <a16:creationId xmlns:a16="http://schemas.microsoft.com/office/drawing/2014/main" id="{63341859-6C71-EBDF-D847-D4BA3E0294F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REPRESENTANTE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19</xdr:row>
          <xdr:rowOff>180975</xdr:rowOff>
        </xdr:from>
        <xdr:to>
          <xdr:col>2</xdr:col>
          <xdr:colOff>828675</xdr:colOff>
          <xdr:row>21</xdr:row>
          <xdr:rowOff>28575</xdr:rowOff>
        </xdr:to>
        <xdr:sp macro="" textlink="">
          <xdr:nvSpPr>
            <xdr:cNvPr id="18836" name="Check Box 404" hidden="1">
              <a:extLst>
                <a:ext uri="{63B3BB69-23CF-44E3-9099-C40C66FF867C}">
                  <a14:compatExt spid="_x0000_s18836"/>
                </a:ext>
                <a:ext uri="{FF2B5EF4-FFF2-40B4-BE49-F238E27FC236}">
                  <a16:creationId xmlns:a16="http://schemas.microsoft.com/office/drawing/2014/main" id="{BE38EBDB-3136-6EAA-60D1-47F4927B7F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INSTAGRAM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800100</xdr:colOff>
          <xdr:row>19</xdr:row>
          <xdr:rowOff>171450</xdr:rowOff>
        </xdr:from>
        <xdr:to>
          <xdr:col>4</xdr:col>
          <xdr:colOff>276225</xdr:colOff>
          <xdr:row>21</xdr:row>
          <xdr:rowOff>19050</xdr:rowOff>
        </xdr:to>
        <xdr:sp macro="" textlink="">
          <xdr:nvSpPr>
            <xdr:cNvPr id="18839" name="Check Box 407" hidden="1">
              <a:extLst>
                <a:ext uri="{63B3BB69-23CF-44E3-9099-C40C66FF867C}">
                  <a14:compatExt spid="_x0000_s18839"/>
                </a:ext>
                <a:ext uri="{FF2B5EF4-FFF2-40B4-BE49-F238E27FC236}">
                  <a16:creationId xmlns:a16="http://schemas.microsoft.com/office/drawing/2014/main" id="{D3A9FD3E-7D0C-06C7-0F17-6A5F391A5C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GOOGLE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57150</xdr:colOff>
          <xdr:row>19</xdr:row>
          <xdr:rowOff>171450</xdr:rowOff>
        </xdr:from>
        <xdr:to>
          <xdr:col>5</xdr:col>
          <xdr:colOff>466725</xdr:colOff>
          <xdr:row>21</xdr:row>
          <xdr:rowOff>19050</xdr:rowOff>
        </xdr:to>
        <xdr:sp macro="" textlink="">
          <xdr:nvSpPr>
            <xdr:cNvPr id="18840" name="Check Box 408" hidden="1">
              <a:extLst>
                <a:ext uri="{63B3BB69-23CF-44E3-9099-C40C66FF867C}">
                  <a14:compatExt spid="_x0000_s18840"/>
                </a:ext>
                <a:ext uri="{FF2B5EF4-FFF2-40B4-BE49-F238E27FC236}">
                  <a16:creationId xmlns:a16="http://schemas.microsoft.com/office/drawing/2014/main" id="{9C0CF137-3D05-C63E-CB11-B48F6CA412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YOUTUBE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304800</xdr:colOff>
          <xdr:row>19</xdr:row>
          <xdr:rowOff>180975</xdr:rowOff>
        </xdr:from>
        <xdr:to>
          <xdr:col>6</xdr:col>
          <xdr:colOff>771525</xdr:colOff>
          <xdr:row>21</xdr:row>
          <xdr:rowOff>28575</xdr:rowOff>
        </xdr:to>
        <xdr:sp macro="" textlink="">
          <xdr:nvSpPr>
            <xdr:cNvPr id="18842" name="Check Box 410" hidden="1">
              <a:extLst>
                <a:ext uri="{63B3BB69-23CF-44E3-9099-C40C66FF867C}">
                  <a14:compatExt spid="_x0000_s18842"/>
                </a:ext>
                <a:ext uri="{FF2B5EF4-FFF2-40B4-BE49-F238E27FC236}">
                  <a16:creationId xmlns:a16="http://schemas.microsoft.com/office/drawing/2014/main" id="{08C1EAEF-1C40-B93A-A22C-F914C0EF70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INDICAÇÃO CLIENTE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1085850</xdr:colOff>
      <xdr:row>214</xdr:row>
      <xdr:rowOff>0</xdr:rowOff>
    </xdr:from>
    <xdr:to>
      <xdr:col>5</xdr:col>
      <xdr:colOff>9525</xdr:colOff>
      <xdr:row>215</xdr:row>
      <xdr:rowOff>0</xdr:rowOff>
    </xdr:to>
    <xdr:pic>
      <xdr:nvPicPr>
        <xdr:cNvPr id="26232" name="Imagem 3">
          <a:extLst>
            <a:ext uri="{FF2B5EF4-FFF2-40B4-BE49-F238E27FC236}">
              <a16:creationId xmlns:a16="http://schemas.microsoft.com/office/drawing/2014/main" id="{8B5EF0C9-4574-6BDB-4329-E78DD28742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0400" y="42043350"/>
          <a:ext cx="95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1085850</xdr:colOff>
      <xdr:row>214</xdr:row>
      <xdr:rowOff>0</xdr:rowOff>
    </xdr:from>
    <xdr:to>
      <xdr:col>5</xdr:col>
      <xdr:colOff>9525</xdr:colOff>
      <xdr:row>214</xdr:row>
      <xdr:rowOff>171450</xdr:rowOff>
    </xdr:to>
    <xdr:pic>
      <xdr:nvPicPr>
        <xdr:cNvPr id="26233" name="Imagem 4">
          <a:extLst>
            <a:ext uri="{FF2B5EF4-FFF2-40B4-BE49-F238E27FC236}">
              <a16:creationId xmlns:a16="http://schemas.microsoft.com/office/drawing/2014/main" id="{DC2EF26F-2E05-6F78-C1B8-0E2F982EF2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0400" y="42043350"/>
          <a:ext cx="9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1085850</xdr:colOff>
      <xdr:row>214</xdr:row>
      <xdr:rowOff>0</xdr:rowOff>
    </xdr:from>
    <xdr:to>
      <xdr:col>6</xdr:col>
      <xdr:colOff>0</xdr:colOff>
      <xdr:row>215</xdr:row>
      <xdr:rowOff>0</xdr:rowOff>
    </xdr:to>
    <xdr:pic>
      <xdr:nvPicPr>
        <xdr:cNvPr id="26234" name="Imagem 3">
          <a:extLst>
            <a:ext uri="{FF2B5EF4-FFF2-40B4-BE49-F238E27FC236}">
              <a16:creationId xmlns:a16="http://schemas.microsoft.com/office/drawing/2014/main" id="{F68D84D1-ED45-B262-498D-E727425B5D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91475" y="42043350"/>
          <a:ext cx="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66675</xdr:colOff>
      <xdr:row>227</xdr:row>
      <xdr:rowOff>19050</xdr:rowOff>
    </xdr:from>
    <xdr:to>
      <xdr:col>6</xdr:col>
      <xdr:colOff>76200</xdr:colOff>
      <xdr:row>228</xdr:row>
      <xdr:rowOff>19050</xdr:rowOff>
    </xdr:to>
    <xdr:pic>
      <xdr:nvPicPr>
        <xdr:cNvPr id="26235" name="Imagem 4">
          <a:extLst>
            <a:ext uri="{FF2B5EF4-FFF2-40B4-BE49-F238E27FC236}">
              <a16:creationId xmlns:a16="http://schemas.microsoft.com/office/drawing/2014/main" id="{1D93F96E-F980-E787-0F02-1C88F39498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58150" y="44567475"/>
          <a:ext cx="95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447675</xdr:colOff>
      <xdr:row>0</xdr:row>
      <xdr:rowOff>104775</xdr:rowOff>
    </xdr:from>
    <xdr:to>
      <xdr:col>3</xdr:col>
      <xdr:colOff>1428750</xdr:colOff>
      <xdr:row>4</xdr:row>
      <xdr:rowOff>523875</xdr:rowOff>
    </xdr:to>
    <xdr:pic>
      <xdr:nvPicPr>
        <xdr:cNvPr id="26236" name="Imagem 2">
          <a:extLst>
            <a:ext uri="{FF2B5EF4-FFF2-40B4-BE49-F238E27FC236}">
              <a16:creationId xmlns:a16="http://schemas.microsoft.com/office/drawing/2014/main" id="{146B6F40-36B7-8781-E0DE-4A5FA1A068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104775"/>
          <a:ext cx="3076575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820D49F-3EC7-4CE0-AE8A-DF5D556E320B}" name="Tabela" displayName="Tabela" ref="A15:N227" totalsRowShown="0" headerRowDxfId="17" dataDxfId="16" headerRowBorderDxfId="14" tableBorderDxfId="15">
  <autoFilter ref="A15:N227" xr:uid="{B4F95DD6-6893-4005-98A4-08C373CFFE4F}"/>
  <tableColumns count="14">
    <tableColumn id="1" xr3:uid="{00000000-0010-0000-0100-000001000000}" name="CÓD. PROD." dataDxfId="13"/>
    <tableColumn id="16" xr3:uid="{00000000-0010-0000-0100-000010000000}" name="ICMS INTERNO DO PRODUTO_x000a_(NORTE / NORDESTE E ES)" dataDxfId="12" dataCellStyle="Moeda 2"/>
    <tableColumn id="2" xr3:uid="{00000000-0010-0000-0100-000002000000}" name="CÓD. NOTA" dataDxfId="11"/>
    <tableColumn id="3" xr3:uid="{00000000-0010-0000-0100-000003000000}" name="DESCRIÇÃO" dataDxfId="10"/>
    <tableColumn id="4" xr3:uid="{00000000-0010-0000-0100-000004000000}" name="UNID. VENDA EM PCTS" dataDxfId="9"/>
    <tableColumn id="5" xr3:uid="{00000000-0010-0000-0100-000005000000}" name="QUANT. DE PCTS" dataDxfId="8"/>
    <tableColumn id="6" xr3:uid="{00000000-0010-0000-0100-000006000000}" name="PREÇO" dataDxfId="7"/>
    <tableColumn id="7" xr3:uid="{00000000-0010-0000-0100-000007000000}" name="+IPI" dataDxfId="6" dataCellStyle="Moeda 2"/>
    <tableColumn id="8" xr3:uid="{00000000-0010-0000-0100-000008000000}" name="PRECO TOTAL SEM IPI" dataDxfId="5">
      <calculatedColumnFormula>F16*G16</calculatedColumnFormula>
    </tableColumn>
    <tableColumn id="9" xr3:uid="{00000000-0010-0000-0100-000009000000}" name="PRECO TOTAL COM IPI" dataDxfId="4">
      <calculatedColumnFormula>I16*(1+H16)</calculatedColumnFormula>
    </tableColumn>
    <tableColumn id="10" xr3:uid="{00000000-0010-0000-0100-00000A000000}" name="Nº VOLUMES" dataDxfId="3"/>
    <tableColumn id="11" xr3:uid="{00000000-0010-0000-0100-00000B000000}" name="PESO DO PACOTE (KG)" dataDxfId="2"/>
    <tableColumn id="12" xr3:uid="{00000000-0010-0000-0100-00000C000000}" name="PESO DO VOLUME (KG)" dataDxfId="1"/>
    <tableColumn id="13" xr3:uid="{00000000-0010-0000-0100-00000D000000}" name="CUBAGEM DO VOLUME A  x  L  x  C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CE61DF-4788-4D2A-A84D-B9E767E82D71}">
  <sheetPr>
    <tabColor theme="5" tint="0.39997558519241921"/>
  </sheetPr>
  <dimension ref="A1:O54"/>
  <sheetViews>
    <sheetView showGridLines="0" topLeftCell="A4" zoomScaleNormal="100" workbookViewId="0">
      <selection activeCell="A22" sqref="A22:I22"/>
    </sheetView>
  </sheetViews>
  <sheetFormatPr defaultColWidth="12" defaultRowHeight="11.25"/>
  <cols>
    <col min="1" max="1" width="18.7109375" style="7" customWidth="1"/>
    <col min="2" max="2" width="4.7109375" style="7" customWidth="1"/>
    <col min="3" max="3" width="13" style="7" customWidth="1"/>
    <col min="4" max="4" width="10.7109375" style="7" customWidth="1"/>
    <col min="5" max="5" width="9.7109375" style="7" customWidth="1"/>
    <col min="6" max="6" width="8.85546875" style="7" customWidth="1"/>
    <col min="7" max="7" width="12.42578125" style="7" customWidth="1"/>
    <col min="8" max="9" width="10.7109375" style="7" customWidth="1"/>
    <col min="10" max="16384" width="12" style="7"/>
  </cols>
  <sheetData>
    <row r="1" spans="1:10" ht="21.75" customHeight="1">
      <c r="A1" s="420" t="s">
        <v>0</v>
      </c>
      <c r="B1" s="420"/>
      <c r="C1" s="420"/>
      <c r="D1" s="420"/>
      <c r="E1" s="420"/>
      <c r="F1" s="420"/>
      <c r="G1" s="420"/>
      <c r="H1" s="420"/>
      <c r="I1" s="420"/>
    </row>
    <row r="2" spans="1:10" ht="19.5" customHeight="1">
      <c r="A2" s="421" t="s">
        <v>1</v>
      </c>
      <c r="B2" s="421"/>
      <c r="C2" s="421"/>
      <c r="D2" s="421"/>
      <c r="E2" s="421"/>
      <c r="F2" s="421"/>
      <c r="G2" s="421"/>
      <c r="H2" s="421"/>
      <c r="I2" s="421"/>
    </row>
    <row r="3" spans="1:10" ht="14.25" customHeight="1">
      <c r="A3" s="421"/>
      <c r="B3" s="421"/>
      <c r="C3" s="421"/>
      <c r="D3" s="421"/>
      <c r="E3" s="421"/>
      <c r="F3" s="421"/>
      <c r="G3" s="421"/>
      <c r="H3" s="421"/>
      <c r="I3" s="421"/>
    </row>
    <row r="4" spans="1:10" ht="2.25" customHeight="1" thickBot="1"/>
    <row r="5" spans="1:10" ht="21.95" customHeight="1" thickBot="1">
      <c r="A5" s="422" t="s">
        <v>2</v>
      </c>
      <c r="B5" s="423"/>
      <c r="C5" s="423"/>
      <c r="D5" s="423"/>
      <c r="E5" s="423"/>
      <c r="F5" s="423"/>
      <c r="G5" s="423"/>
      <c r="H5" s="423"/>
      <c r="I5" s="424"/>
    </row>
    <row r="6" spans="1:10" s="9" customFormat="1" ht="85.5" customHeight="1">
      <c r="A6" s="426" t="s">
        <v>3</v>
      </c>
      <c r="B6" s="427"/>
      <c r="C6" s="427"/>
      <c r="D6" s="427"/>
      <c r="E6" s="427"/>
      <c r="F6" s="427"/>
      <c r="G6" s="427"/>
      <c r="H6" s="427"/>
      <c r="I6" s="428"/>
      <c r="J6" s="8"/>
    </row>
    <row r="7" spans="1:10" s="11" customFormat="1" ht="15" customHeight="1">
      <c r="A7" s="41" t="s">
        <v>4</v>
      </c>
      <c r="B7" s="425"/>
      <c r="C7" s="425"/>
      <c r="D7" s="425"/>
      <c r="E7" s="425"/>
      <c r="F7" s="425"/>
      <c r="G7" s="402"/>
      <c r="H7" s="402"/>
      <c r="I7" s="403"/>
    </row>
    <row r="8" spans="1:10" s="11" customFormat="1" ht="15" customHeight="1">
      <c r="A8" s="10" t="s">
        <v>5</v>
      </c>
      <c r="B8" s="402"/>
      <c r="C8" s="402"/>
      <c r="D8" s="402"/>
      <c r="E8" s="402"/>
      <c r="F8" s="402"/>
      <c r="G8" s="402"/>
      <c r="H8" s="402"/>
      <c r="I8" s="403"/>
      <c r="J8" s="416"/>
    </row>
    <row r="9" spans="1:10" s="11" customFormat="1" ht="15" customHeight="1">
      <c r="A9" s="10" t="s">
        <v>6</v>
      </c>
      <c r="B9" s="417"/>
      <c r="C9" s="402"/>
      <c r="D9" s="410"/>
      <c r="E9" s="418" t="s">
        <v>7</v>
      </c>
      <c r="F9" s="419"/>
      <c r="G9" s="417"/>
      <c r="H9" s="402"/>
      <c r="I9" s="403"/>
      <c r="J9" s="416"/>
    </row>
    <row r="10" spans="1:10" s="11" customFormat="1" ht="15" customHeight="1">
      <c r="A10" s="10" t="s">
        <v>8</v>
      </c>
      <c r="B10" s="402"/>
      <c r="C10" s="402"/>
      <c r="D10" s="402"/>
      <c r="E10" s="402"/>
      <c r="F10" s="402"/>
      <c r="G10" s="402"/>
      <c r="H10" s="402"/>
      <c r="I10" s="403"/>
      <c r="J10" s="416"/>
    </row>
    <row r="11" spans="1:10" s="11" customFormat="1" ht="15" customHeight="1">
      <c r="A11" s="10" t="s">
        <v>9</v>
      </c>
      <c r="B11" s="402"/>
      <c r="C11" s="402"/>
      <c r="D11" s="402"/>
      <c r="E11" s="402"/>
      <c r="F11" s="410"/>
      <c r="G11" s="12" t="s">
        <v>10</v>
      </c>
      <c r="H11" s="402"/>
      <c r="I11" s="403"/>
      <c r="J11" s="416"/>
    </row>
    <row r="12" spans="1:10" s="11" customFormat="1" ht="15" customHeight="1">
      <c r="A12" s="10" t="s">
        <v>11</v>
      </c>
      <c r="B12" s="402"/>
      <c r="C12" s="402"/>
      <c r="D12" s="410"/>
      <c r="E12" s="12" t="s">
        <v>12</v>
      </c>
      <c r="F12" s="13"/>
      <c r="G12" s="12" t="s">
        <v>13</v>
      </c>
      <c r="H12" s="402"/>
      <c r="I12" s="403"/>
    </row>
    <row r="13" spans="1:10" s="9" customFormat="1" ht="15" customHeight="1">
      <c r="A13" s="411" t="s">
        <v>14</v>
      </c>
      <c r="B13" s="412"/>
      <c r="C13" s="412"/>
      <c r="D13" s="412"/>
      <c r="E13" s="412"/>
      <c r="F13" s="412"/>
      <c r="G13" s="412"/>
      <c r="H13" s="412"/>
      <c r="I13" s="413"/>
    </row>
    <row r="14" spans="1:10" s="9" customFormat="1" ht="15" customHeight="1">
      <c r="A14" s="414" t="s">
        <v>15</v>
      </c>
      <c r="B14" s="415"/>
      <c r="C14" s="402"/>
      <c r="D14" s="402"/>
      <c r="E14" s="402"/>
      <c r="F14" s="410"/>
      <c r="G14" s="313" t="s">
        <v>16</v>
      </c>
      <c r="H14" s="402"/>
      <c r="I14" s="403"/>
    </row>
    <row r="15" spans="1:10" s="9" customFormat="1" ht="15" customHeight="1">
      <c r="A15" s="14" t="s">
        <v>17</v>
      </c>
      <c r="B15" s="15"/>
      <c r="C15" s="15"/>
      <c r="D15" s="397"/>
      <c r="E15" s="398"/>
      <c r="F15" s="398"/>
      <c r="G15" s="398"/>
      <c r="H15" s="398"/>
      <c r="I15" s="399"/>
    </row>
    <row r="16" spans="1:10" s="9" customFormat="1" ht="15" customHeight="1">
      <c r="A16" s="400" t="s">
        <v>18</v>
      </c>
      <c r="B16" s="401"/>
      <c r="C16" s="402"/>
      <c r="D16" s="402"/>
      <c r="E16" s="402"/>
      <c r="F16" s="402"/>
      <c r="G16" s="402"/>
      <c r="H16" s="402"/>
      <c r="I16" s="403"/>
    </row>
    <row r="17" spans="1:9" s="9" customFormat="1" ht="15" customHeight="1">
      <c r="A17" s="404" t="s">
        <v>19</v>
      </c>
      <c r="B17" s="405"/>
      <c r="C17" s="405"/>
      <c r="D17" s="405"/>
      <c r="E17" s="405"/>
      <c r="F17" s="405"/>
      <c r="G17" s="405"/>
      <c r="H17" s="405"/>
      <c r="I17" s="406"/>
    </row>
    <row r="18" spans="1:9" s="9" customFormat="1" ht="15" customHeight="1">
      <c r="A18" s="314" t="s">
        <v>20</v>
      </c>
      <c r="B18" s="315"/>
      <c r="C18" s="17"/>
      <c r="D18" s="393"/>
      <c r="E18" s="393"/>
      <c r="F18" s="393"/>
      <c r="G18" s="390" t="s">
        <v>21</v>
      </c>
      <c r="H18" s="391"/>
      <c r="I18" s="392"/>
    </row>
    <row r="19" spans="1:9" s="9" customFormat="1" ht="15" customHeight="1">
      <c r="A19" s="407"/>
      <c r="B19" s="408"/>
      <c r="C19" s="408"/>
      <c r="D19" s="408"/>
      <c r="E19" s="408"/>
      <c r="F19" s="408"/>
      <c r="G19" s="408"/>
      <c r="H19" s="408"/>
      <c r="I19" s="409"/>
    </row>
    <row r="20" spans="1:9" s="9" customFormat="1" ht="15" customHeight="1">
      <c r="A20" s="387"/>
      <c r="B20" s="388"/>
      <c r="C20" s="388"/>
      <c r="D20" s="388"/>
      <c r="E20" s="388"/>
      <c r="F20" s="388"/>
      <c r="G20" s="388"/>
      <c r="H20" s="388"/>
      <c r="I20" s="389"/>
    </row>
    <row r="21" spans="1:9" s="9" customFormat="1" ht="15" customHeight="1">
      <c r="A21" s="309"/>
      <c r="B21" s="310"/>
      <c r="C21" s="308"/>
      <c r="D21" s="16"/>
      <c r="E21" s="16"/>
      <c r="F21" s="18"/>
      <c r="G21" s="390"/>
      <c r="H21" s="391"/>
      <c r="I21" s="392"/>
    </row>
    <row r="22" spans="1:9" s="9" customFormat="1" ht="15" customHeight="1" thickBot="1">
      <c r="A22" s="394"/>
      <c r="B22" s="395"/>
      <c r="C22" s="395"/>
      <c r="D22" s="395"/>
      <c r="E22" s="395"/>
      <c r="F22" s="395"/>
      <c r="G22" s="395"/>
      <c r="H22" s="395"/>
      <c r="I22" s="396"/>
    </row>
    <row r="23" spans="1:9" s="9" customFormat="1" ht="15" customHeight="1">
      <c r="A23" s="380" t="s">
        <v>22</v>
      </c>
      <c r="B23" s="381"/>
      <c r="C23" s="381"/>
      <c r="D23" s="381"/>
      <c r="E23" s="381"/>
      <c r="F23" s="381"/>
      <c r="G23" s="381"/>
      <c r="H23" s="381"/>
      <c r="I23" s="382"/>
    </row>
    <row r="24" spans="1:9" s="11" customFormat="1" ht="15" customHeight="1">
      <c r="A24" s="383" t="s">
        <v>23</v>
      </c>
      <c r="B24" s="384"/>
      <c r="C24" s="384"/>
      <c r="D24" s="384"/>
      <c r="E24" s="385" t="s">
        <v>24</v>
      </c>
      <c r="F24" s="385"/>
      <c r="G24" s="385"/>
      <c r="H24" s="385" t="s">
        <v>25</v>
      </c>
      <c r="I24" s="386"/>
    </row>
    <row r="25" spans="1:9" s="11" customFormat="1" ht="15" customHeight="1">
      <c r="A25" s="366"/>
      <c r="B25" s="367"/>
      <c r="C25" s="367"/>
      <c r="D25" s="368"/>
      <c r="E25" s="369"/>
      <c r="F25" s="370"/>
      <c r="G25" s="371"/>
      <c r="H25" s="369"/>
      <c r="I25" s="372"/>
    </row>
    <row r="26" spans="1:9" s="11" customFormat="1" ht="15" customHeight="1">
      <c r="A26" s="366"/>
      <c r="B26" s="367"/>
      <c r="C26" s="367"/>
      <c r="D26" s="368"/>
      <c r="E26" s="369"/>
      <c r="F26" s="370"/>
      <c r="G26" s="371"/>
      <c r="H26" s="369"/>
      <c r="I26" s="372"/>
    </row>
    <row r="27" spans="1:9" s="11" customFormat="1" ht="15" customHeight="1">
      <c r="A27" s="366"/>
      <c r="B27" s="367"/>
      <c r="C27" s="367"/>
      <c r="D27" s="368"/>
      <c r="E27" s="369"/>
      <c r="F27" s="370"/>
      <c r="G27" s="371"/>
      <c r="H27" s="369"/>
      <c r="I27" s="372"/>
    </row>
    <row r="28" spans="1:9" s="11" customFormat="1" ht="15" customHeight="1">
      <c r="A28" s="366"/>
      <c r="B28" s="367"/>
      <c r="C28" s="367"/>
      <c r="D28" s="368"/>
      <c r="E28" s="369"/>
      <c r="F28" s="370"/>
      <c r="G28" s="371"/>
      <c r="H28" s="369"/>
      <c r="I28" s="372"/>
    </row>
    <row r="29" spans="1:9" s="11" customFormat="1" ht="15" customHeight="1">
      <c r="A29" s="366"/>
      <c r="B29" s="367"/>
      <c r="C29" s="367"/>
      <c r="D29" s="368"/>
      <c r="E29" s="369"/>
      <c r="F29" s="370"/>
      <c r="G29" s="371"/>
      <c r="H29" s="369"/>
      <c r="I29" s="372"/>
    </row>
    <row r="30" spans="1:9" s="11" customFormat="1" ht="15" customHeight="1" thickBot="1">
      <c r="A30" s="375"/>
      <c r="B30" s="376"/>
      <c r="C30" s="376"/>
      <c r="D30" s="377"/>
      <c r="E30" s="373"/>
      <c r="F30" s="378"/>
      <c r="G30" s="379"/>
      <c r="H30" s="373"/>
      <c r="I30" s="374"/>
    </row>
    <row r="31" spans="1:9" s="11" customFormat="1" ht="25.5" customHeight="1">
      <c r="A31" s="363" t="s">
        <v>26</v>
      </c>
      <c r="B31" s="364"/>
      <c r="C31" s="364"/>
      <c r="D31" s="364"/>
      <c r="E31" s="364"/>
      <c r="F31" s="364"/>
      <c r="G31" s="364"/>
      <c r="H31" s="364"/>
      <c r="I31" s="365"/>
    </row>
    <row r="32" spans="1:9" s="11" customFormat="1" ht="15" customHeight="1">
      <c r="A32" s="351" t="s">
        <v>27</v>
      </c>
      <c r="B32" s="352"/>
      <c r="C32" s="352"/>
      <c r="D32" s="352"/>
      <c r="E32" s="43"/>
      <c r="F32" s="43"/>
      <c r="G32" s="43"/>
      <c r="H32" s="44"/>
      <c r="I32" s="21"/>
    </row>
    <row r="33" spans="1:15" s="11" customFormat="1" ht="15" customHeight="1">
      <c r="A33" s="349" t="s">
        <v>28</v>
      </c>
      <c r="B33" s="350"/>
      <c r="C33" s="350"/>
      <c r="D33" s="350"/>
      <c r="E33" s="350"/>
      <c r="F33" s="45"/>
      <c r="G33" s="45"/>
      <c r="H33" s="47"/>
      <c r="I33" s="42"/>
    </row>
    <row r="34" spans="1:15" s="11" customFormat="1" ht="15" customHeight="1">
      <c r="A34" s="351" t="s">
        <v>29</v>
      </c>
      <c r="B34" s="352"/>
      <c r="C34" s="352"/>
      <c r="D34" s="46"/>
      <c r="E34" s="43"/>
      <c r="F34" s="43"/>
      <c r="G34" s="43"/>
      <c r="H34" s="44"/>
      <c r="I34" s="21"/>
    </row>
    <row r="35" spans="1:15" s="11" customFormat="1" ht="15" customHeight="1">
      <c r="A35" s="349" t="s">
        <v>30</v>
      </c>
      <c r="B35" s="350"/>
      <c r="C35" s="47"/>
      <c r="D35" s="47"/>
      <c r="E35" s="47"/>
      <c r="F35" s="45"/>
      <c r="G35" s="45"/>
      <c r="H35" s="47"/>
      <c r="I35" s="42"/>
      <c r="J35" s="317"/>
      <c r="K35" s="19"/>
      <c r="L35" s="19"/>
      <c r="M35" s="19"/>
      <c r="N35" s="20"/>
      <c r="O35" s="20"/>
    </row>
    <row r="36" spans="1:15" s="11" customFormat="1" ht="15" customHeight="1" thickBot="1">
      <c r="A36" s="351" t="s">
        <v>31</v>
      </c>
      <c r="B36" s="352"/>
      <c r="C36" s="46"/>
      <c r="D36" s="46"/>
      <c r="E36" s="46"/>
      <c r="F36" s="361"/>
      <c r="G36" s="361"/>
      <c r="H36" s="361"/>
      <c r="I36" s="362"/>
      <c r="J36" s="357"/>
      <c r="K36" s="357"/>
      <c r="L36" s="22"/>
      <c r="M36" s="22"/>
      <c r="N36" s="358"/>
      <c r="O36" s="358"/>
    </row>
    <row r="37" spans="1:15" s="11" customFormat="1" ht="15" customHeight="1" thickTop="1" thickBot="1">
      <c r="A37" s="349" t="s">
        <v>32</v>
      </c>
      <c r="B37" s="350"/>
      <c r="C37" s="350"/>
      <c r="D37" s="47"/>
      <c r="E37" s="47"/>
      <c r="F37" s="53" t="s">
        <v>33</v>
      </c>
      <c r="G37" s="359"/>
      <c r="H37" s="359"/>
      <c r="I37" s="360"/>
      <c r="J37" s="23"/>
      <c r="K37" s="23"/>
      <c r="M37" s="24"/>
      <c r="N37" s="24"/>
      <c r="O37" s="24"/>
    </row>
    <row r="38" spans="1:15" s="11" customFormat="1" ht="15" customHeight="1" thickTop="1">
      <c r="A38" s="351" t="s">
        <v>34</v>
      </c>
      <c r="B38" s="352"/>
      <c r="C38" s="352"/>
      <c r="D38" s="352"/>
      <c r="E38" s="352"/>
      <c r="F38" s="46"/>
      <c r="G38" s="316"/>
      <c r="H38" s="316"/>
      <c r="I38" s="25"/>
      <c r="J38" s="23"/>
      <c r="K38" s="23"/>
      <c r="M38" s="24"/>
      <c r="N38" s="24"/>
      <c r="O38" s="24"/>
    </row>
    <row r="39" spans="1:15" s="11" customFormat="1" ht="15" customHeight="1">
      <c r="A39" s="355" t="s">
        <v>35</v>
      </c>
      <c r="B39" s="356"/>
      <c r="C39" s="356"/>
      <c r="D39" s="47"/>
      <c r="E39" s="47"/>
      <c r="F39" s="48"/>
      <c r="G39" s="48"/>
      <c r="H39" s="48"/>
      <c r="I39" s="26"/>
      <c r="J39" s="27"/>
      <c r="K39" s="27"/>
      <c r="L39" s="27"/>
      <c r="M39" s="24"/>
      <c r="N39" s="24"/>
      <c r="O39" s="24"/>
    </row>
    <row r="40" spans="1:15" s="11" customFormat="1" ht="15" customHeight="1">
      <c r="A40" s="28" t="s">
        <v>36</v>
      </c>
      <c r="B40" s="49"/>
      <c r="C40" s="49"/>
      <c r="D40" s="49"/>
      <c r="E40" s="49"/>
      <c r="F40" s="50"/>
      <c r="G40" s="50"/>
      <c r="H40" s="347"/>
      <c r="I40" s="348"/>
      <c r="J40" s="27"/>
      <c r="K40" s="27"/>
      <c r="L40" s="27"/>
      <c r="M40" s="27"/>
      <c r="N40" s="24"/>
      <c r="O40" s="24"/>
    </row>
    <row r="41" spans="1:15" s="11" customFormat="1" ht="15" customHeight="1" thickBot="1">
      <c r="A41" s="349" t="s">
        <v>37</v>
      </c>
      <c r="B41" s="350"/>
      <c r="C41" s="350"/>
      <c r="D41" s="350"/>
      <c r="E41" s="318"/>
      <c r="F41" s="51"/>
      <c r="G41" s="52"/>
      <c r="H41" s="52"/>
      <c r="I41" s="26"/>
      <c r="J41" s="29"/>
      <c r="K41" s="29"/>
      <c r="L41" s="30"/>
      <c r="M41" s="27"/>
      <c r="N41" s="27"/>
      <c r="O41" s="27"/>
    </row>
    <row r="42" spans="1:15" s="11" customFormat="1" ht="15" customHeight="1" thickTop="1" thickBot="1">
      <c r="A42" s="351" t="s">
        <v>38</v>
      </c>
      <c r="B42" s="352"/>
      <c r="C42" s="352"/>
      <c r="D42" s="353"/>
      <c r="E42" s="353"/>
      <c r="F42" s="353"/>
      <c r="G42" s="353"/>
      <c r="H42" s="353"/>
      <c r="I42" s="354"/>
      <c r="J42" s="29"/>
      <c r="K42" s="29"/>
      <c r="L42" s="30"/>
      <c r="M42" s="27"/>
      <c r="N42" s="27"/>
      <c r="O42" s="27"/>
    </row>
    <row r="43" spans="1:15" s="11" customFormat="1" ht="15" customHeight="1" thickTop="1" thickBot="1">
      <c r="A43" s="335"/>
      <c r="B43" s="336"/>
      <c r="C43" s="336"/>
      <c r="D43" s="336"/>
      <c r="E43" s="336"/>
      <c r="F43" s="336"/>
      <c r="G43" s="336"/>
      <c r="H43" s="336"/>
      <c r="I43" s="337"/>
      <c r="J43" s="29"/>
      <c r="K43" s="29"/>
      <c r="L43" s="30"/>
      <c r="M43" s="27"/>
      <c r="N43" s="27"/>
      <c r="O43" s="27"/>
    </row>
    <row r="44" spans="1:15" s="11" customFormat="1" ht="15" customHeight="1">
      <c r="A44" s="338" t="s">
        <v>39</v>
      </c>
      <c r="B44" s="339"/>
      <c r="C44" s="339"/>
      <c r="D44" s="339"/>
      <c r="E44" s="339"/>
      <c r="F44" s="339"/>
      <c r="G44" s="339"/>
      <c r="H44" s="339"/>
      <c r="I44" s="340"/>
      <c r="J44" s="341"/>
      <c r="K44" s="341"/>
      <c r="L44" s="27"/>
      <c r="M44" s="27"/>
      <c r="N44" s="27"/>
      <c r="O44" s="24"/>
    </row>
    <row r="45" spans="1:15" s="11" customFormat="1" ht="15" customHeight="1">
      <c r="A45" s="342" t="s">
        <v>40</v>
      </c>
      <c r="B45" s="343"/>
      <c r="C45" s="343"/>
      <c r="D45" s="343"/>
      <c r="E45" s="343"/>
      <c r="F45" s="344"/>
      <c r="G45" s="31" t="s">
        <v>41</v>
      </c>
      <c r="H45" s="345" t="s">
        <v>42</v>
      </c>
      <c r="I45" s="346"/>
      <c r="J45" s="29"/>
      <c r="K45" s="29"/>
      <c r="L45" s="30"/>
      <c r="M45" s="24"/>
      <c r="N45" s="27"/>
      <c r="O45" s="27"/>
    </row>
    <row r="46" spans="1:15" s="11" customFormat="1" ht="15" customHeight="1">
      <c r="A46" s="324"/>
      <c r="B46" s="325"/>
      <c r="C46" s="325"/>
      <c r="D46" s="325"/>
      <c r="E46" s="325"/>
      <c r="F46" s="326"/>
      <c r="G46" s="32"/>
      <c r="H46" s="327"/>
      <c r="I46" s="328"/>
      <c r="J46" s="29"/>
      <c r="K46" s="29"/>
      <c r="L46" s="30"/>
      <c r="M46" s="24"/>
      <c r="N46" s="24"/>
      <c r="O46" s="24"/>
    </row>
    <row r="47" spans="1:15" s="11" customFormat="1" ht="15" customHeight="1">
      <c r="A47" s="324"/>
      <c r="B47" s="325"/>
      <c r="C47" s="325"/>
      <c r="D47" s="325"/>
      <c r="E47" s="325"/>
      <c r="F47" s="326"/>
      <c r="G47" s="32"/>
      <c r="H47" s="327"/>
      <c r="I47" s="328"/>
      <c r="J47" s="30"/>
      <c r="K47" s="30"/>
      <c r="L47" s="30"/>
      <c r="M47" s="30"/>
      <c r="N47" s="30"/>
      <c r="O47" s="30"/>
    </row>
    <row r="48" spans="1:15" s="11" customFormat="1" ht="15" customHeight="1">
      <c r="A48" s="324"/>
      <c r="B48" s="325"/>
      <c r="C48" s="325"/>
      <c r="D48" s="325"/>
      <c r="E48" s="325"/>
      <c r="F48" s="326"/>
      <c r="G48" s="32"/>
      <c r="H48" s="327"/>
      <c r="I48" s="328"/>
    </row>
    <row r="49" spans="1:11" s="11" customFormat="1" ht="15" customHeight="1">
      <c r="A49" s="324"/>
      <c r="B49" s="325"/>
      <c r="C49" s="325"/>
      <c r="D49" s="325"/>
      <c r="E49" s="325"/>
      <c r="F49" s="326"/>
      <c r="G49" s="32"/>
      <c r="H49" s="327"/>
      <c r="I49" s="328"/>
    </row>
    <row r="50" spans="1:11" s="11" customFormat="1" ht="15" customHeight="1">
      <c r="A50" s="33"/>
      <c r="F50" s="329"/>
      <c r="G50" s="329"/>
      <c r="H50" s="329"/>
      <c r="I50" s="330"/>
      <c r="J50" s="23"/>
      <c r="K50" s="23"/>
    </row>
    <row r="51" spans="1:11" s="11" customFormat="1" ht="15" customHeight="1">
      <c r="A51" s="331" t="s">
        <v>43</v>
      </c>
      <c r="B51" s="332"/>
      <c r="C51" s="34"/>
      <c r="D51" s="35"/>
      <c r="E51" s="36"/>
      <c r="F51" s="333" t="s">
        <v>44</v>
      </c>
      <c r="G51" s="333"/>
      <c r="H51" s="333"/>
      <c r="I51" s="334"/>
      <c r="J51" s="23"/>
      <c r="K51"/>
    </row>
    <row r="52" spans="1:11" s="11" customFormat="1" ht="15" customHeight="1" thickBot="1">
      <c r="A52" s="37"/>
      <c r="B52" s="38"/>
      <c r="C52" s="38"/>
      <c r="D52" s="38"/>
      <c r="E52" s="39"/>
      <c r="F52" s="39"/>
      <c r="G52" s="39"/>
      <c r="H52" s="39"/>
      <c r="I52" s="40"/>
      <c r="J52" s="23"/>
      <c r="K52"/>
    </row>
    <row r="53" spans="1:11" ht="17.25" customHeight="1">
      <c r="A53" s="323" t="s">
        <v>45</v>
      </c>
      <c r="B53" s="323"/>
      <c r="C53" s="323"/>
      <c r="D53" s="323"/>
      <c r="E53" s="323"/>
      <c r="F53" s="323"/>
      <c r="G53" s="323"/>
      <c r="H53" s="323"/>
      <c r="I53" s="323"/>
      <c r="J53"/>
      <c r="K53"/>
    </row>
    <row r="54" spans="1:11" ht="15" customHeight="1">
      <c r="A54" s="323"/>
      <c r="B54" s="323"/>
      <c r="C54" s="323"/>
      <c r="D54" s="323"/>
      <c r="E54" s="323"/>
      <c r="F54" s="323"/>
      <c r="G54" s="323"/>
      <c r="H54" s="323"/>
      <c r="I54" s="323"/>
      <c r="J54"/>
      <c r="K54"/>
    </row>
  </sheetData>
  <mergeCells count="85">
    <mergeCell ref="A1:I1"/>
    <mergeCell ref="A2:I3"/>
    <mergeCell ref="A5:I5"/>
    <mergeCell ref="B7:I7"/>
    <mergeCell ref="A6:I6"/>
    <mergeCell ref="B8:I8"/>
    <mergeCell ref="J8:J11"/>
    <mergeCell ref="B9:D9"/>
    <mergeCell ref="E9:F9"/>
    <mergeCell ref="G9:I9"/>
    <mergeCell ref="B10:I10"/>
    <mergeCell ref="B11:F11"/>
    <mergeCell ref="H11:I11"/>
    <mergeCell ref="B12:D12"/>
    <mergeCell ref="H12:I12"/>
    <mergeCell ref="A13:I13"/>
    <mergeCell ref="A14:B14"/>
    <mergeCell ref="C14:F14"/>
    <mergeCell ref="H14:I14"/>
    <mergeCell ref="D15:I15"/>
    <mergeCell ref="A16:B16"/>
    <mergeCell ref="C16:I16"/>
    <mergeCell ref="A17:I17"/>
    <mergeCell ref="A19:I19"/>
    <mergeCell ref="A20:I20"/>
    <mergeCell ref="G18:I18"/>
    <mergeCell ref="D18:F18"/>
    <mergeCell ref="G21:I21"/>
    <mergeCell ref="A22:I22"/>
    <mergeCell ref="A23:I23"/>
    <mergeCell ref="A24:D24"/>
    <mergeCell ref="E24:G24"/>
    <mergeCell ref="H24:I24"/>
    <mergeCell ref="A25:D25"/>
    <mergeCell ref="E25:G25"/>
    <mergeCell ref="H25:I25"/>
    <mergeCell ref="A26:D26"/>
    <mergeCell ref="E26:G26"/>
    <mergeCell ref="H26:I26"/>
    <mergeCell ref="H30:I30"/>
    <mergeCell ref="A27:D27"/>
    <mergeCell ref="E27:G27"/>
    <mergeCell ref="H27:I27"/>
    <mergeCell ref="A28:D28"/>
    <mergeCell ref="E28:G28"/>
    <mergeCell ref="H28:I28"/>
    <mergeCell ref="A29:D29"/>
    <mergeCell ref="E29:G29"/>
    <mergeCell ref="H29:I29"/>
    <mergeCell ref="A30:D30"/>
    <mergeCell ref="E30:G30"/>
    <mergeCell ref="A31:I31"/>
    <mergeCell ref="A32:D32"/>
    <mergeCell ref="A33:E33"/>
    <mergeCell ref="A34:C34"/>
    <mergeCell ref="A35:B35"/>
    <mergeCell ref="J36:K36"/>
    <mergeCell ref="N36:O36"/>
    <mergeCell ref="G37:I37"/>
    <mergeCell ref="A36:B36"/>
    <mergeCell ref="A37:C37"/>
    <mergeCell ref="F36:I36"/>
    <mergeCell ref="H40:I40"/>
    <mergeCell ref="A41:D41"/>
    <mergeCell ref="A42:C42"/>
    <mergeCell ref="D42:I42"/>
    <mergeCell ref="A38:E38"/>
    <mergeCell ref="A39:C39"/>
    <mergeCell ref="A43:I43"/>
    <mergeCell ref="A44:I44"/>
    <mergeCell ref="J44:K44"/>
    <mergeCell ref="A45:F45"/>
    <mergeCell ref="H45:I45"/>
    <mergeCell ref="A46:F46"/>
    <mergeCell ref="H46:I46"/>
    <mergeCell ref="F50:I50"/>
    <mergeCell ref="A51:B51"/>
    <mergeCell ref="F51:I51"/>
    <mergeCell ref="A53:I54"/>
    <mergeCell ref="A47:F47"/>
    <mergeCell ref="H47:I47"/>
    <mergeCell ref="A48:F48"/>
    <mergeCell ref="H48:I48"/>
    <mergeCell ref="A49:F49"/>
    <mergeCell ref="H49:I49"/>
  </mergeCells>
  <pageMargins left="0.511811024" right="0.511811024" top="0.78740157499999996" bottom="0.78740157499999996" header="0.31496062000000002" footer="0.31496062000000002"/>
  <pageSetup paperSize="9" scale="81" orientation="portrait" horizontalDpi="0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530" r:id="rId4" name="Check Box 98">
              <controlPr defaultSize="0" autoFill="0" autoLine="0" autoPict="0">
                <anchor moveWithCells="1">
                  <from>
                    <xdr:col>4</xdr:col>
                    <xdr:colOff>66675</xdr:colOff>
                    <xdr:row>31</xdr:row>
                    <xdr:rowOff>0</xdr:rowOff>
                  </from>
                  <to>
                    <xdr:col>4</xdr:col>
                    <xdr:colOff>638175</xdr:colOff>
                    <xdr:row>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31" r:id="rId5" name="Check Box 99">
              <controlPr defaultSize="0" autoFill="0" autoLine="0" autoPict="0">
                <anchor moveWithCells="1">
                  <from>
                    <xdr:col>5</xdr:col>
                    <xdr:colOff>66675</xdr:colOff>
                    <xdr:row>31</xdr:row>
                    <xdr:rowOff>0</xdr:rowOff>
                  </from>
                  <to>
                    <xdr:col>6</xdr:col>
                    <xdr:colOff>47625</xdr:colOff>
                    <xdr:row>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34" r:id="rId6" name="Check Box 102">
              <controlPr defaultSize="0" autoFill="0" autoLine="0" autoPict="0">
                <anchor moveWithCells="1">
                  <from>
                    <xdr:col>3</xdr:col>
                    <xdr:colOff>57150</xdr:colOff>
                    <xdr:row>32</xdr:row>
                    <xdr:rowOff>171450</xdr:rowOff>
                  </from>
                  <to>
                    <xdr:col>3</xdr:col>
                    <xdr:colOff>628650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35" r:id="rId7" name="Check Box 103">
              <controlPr defaultSize="0" autoFill="0" autoLine="0" autoPict="0">
                <anchor moveWithCells="1">
                  <from>
                    <xdr:col>4</xdr:col>
                    <xdr:colOff>123825</xdr:colOff>
                    <xdr:row>32</xdr:row>
                    <xdr:rowOff>171450</xdr:rowOff>
                  </from>
                  <to>
                    <xdr:col>5</xdr:col>
                    <xdr:colOff>47625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39" r:id="rId8" name="Check Box 107">
              <controlPr defaultSize="0" autoFill="0" autoLine="0" autoPict="0">
                <anchor moveWithCells="1">
                  <from>
                    <xdr:col>3</xdr:col>
                    <xdr:colOff>66675</xdr:colOff>
                    <xdr:row>36</xdr:row>
                    <xdr:rowOff>0</xdr:rowOff>
                  </from>
                  <to>
                    <xdr:col>3</xdr:col>
                    <xdr:colOff>638175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0" r:id="rId9" name="Check Box 108">
              <controlPr defaultSize="0" autoFill="0" autoLine="0" autoPict="0">
                <anchor moveWithCells="1">
                  <from>
                    <xdr:col>4</xdr:col>
                    <xdr:colOff>66675</xdr:colOff>
                    <xdr:row>36</xdr:row>
                    <xdr:rowOff>0</xdr:rowOff>
                  </from>
                  <to>
                    <xdr:col>4</xdr:col>
                    <xdr:colOff>638175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1" r:id="rId10" name="Check Box 109">
              <controlPr defaultSize="0" autoFill="0" autoLine="0" autoPict="0">
                <anchor moveWithCells="1">
                  <from>
                    <xdr:col>5</xdr:col>
                    <xdr:colOff>66675</xdr:colOff>
                    <xdr:row>37</xdr:row>
                    <xdr:rowOff>0</xdr:rowOff>
                  </from>
                  <to>
                    <xdr:col>6</xdr:col>
                    <xdr:colOff>47625</xdr:colOff>
                    <xdr:row>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2" r:id="rId11" name="Check Box 110">
              <controlPr defaultSize="0" autoFill="0" autoLine="0" autoPict="0">
                <anchor moveWithCells="1">
                  <from>
                    <xdr:col>6</xdr:col>
                    <xdr:colOff>66675</xdr:colOff>
                    <xdr:row>37</xdr:row>
                    <xdr:rowOff>0</xdr:rowOff>
                  </from>
                  <to>
                    <xdr:col>6</xdr:col>
                    <xdr:colOff>638175</xdr:colOff>
                    <xdr:row>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4" r:id="rId12" name="Check Box 112">
              <controlPr defaultSize="0" autoFill="0" autoLine="0" autoPict="0">
                <anchor moveWithCells="1">
                  <from>
                    <xdr:col>3</xdr:col>
                    <xdr:colOff>38100</xdr:colOff>
                    <xdr:row>38</xdr:row>
                    <xdr:rowOff>9525</xdr:rowOff>
                  </from>
                  <to>
                    <xdr:col>3</xdr:col>
                    <xdr:colOff>609600</xdr:colOff>
                    <xdr:row>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5" r:id="rId13" name="Check Box 113">
              <controlPr defaultSize="0" autoFill="0" autoLine="0" autoPict="0">
                <anchor moveWithCells="1">
                  <from>
                    <xdr:col>4</xdr:col>
                    <xdr:colOff>152400</xdr:colOff>
                    <xdr:row>38</xdr:row>
                    <xdr:rowOff>19050</xdr:rowOff>
                  </from>
                  <to>
                    <xdr:col>6</xdr:col>
                    <xdr:colOff>200025</xdr:colOff>
                    <xdr:row>39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7" r:id="rId14" name="Check Box 115">
              <controlPr defaultSize="0" autoFill="0" autoLine="0" autoPict="0">
                <anchor moveWithCells="1">
                  <from>
                    <xdr:col>2</xdr:col>
                    <xdr:colOff>266700</xdr:colOff>
                    <xdr:row>34</xdr:row>
                    <xdr:rowOff>9525</xdr:rowOff>
                  </from>
                  <to>
                    <xdr:col>2</xdr:col>
                    <xdr:colOff>838200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8" r:id="rId15" name="Check Box 116">
              <controlPr defaultSize="0" autoFill="0" autoLine="0" autoPict="0">
                <anchor moveWithCells="1">
                  <from>
                    <xdr:col>3</xdr:col>
                    <xdr:colOff>190500</xdr:colOff>
                    <xdr:row>34</xdr:row>
                    <xdr:rowOff>9525</xdr:rowOff>
                  </from>
                  <to>
                    <xdr:col>4</xdr:col>
                    <xdr:colOff>47625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49" r:id="rId16" name="Check Box 117">
              <controlPr defaultSize="0" autoFill="0" autoLine="0" autoPict="0">
                <anchor moveWithCells="1">
                  <from>
                    <xdr:col>4</xdr:col>
                    <xdr:colOff>200025</xdr:colOff>
                    <xdr:row>34</xdr:row>
                    <xdr:rowOff>19050</xdr:rowOff>
                  </from>
                  <to>
                    <xdr:col>5</xdr:col>
                    <xdr:colOff>266700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0" r:id="rId17" name="Check Box 118">
              <controlPr defaultSize="0" autoFill="0" autoLine="0" autoPict="0">
                <anchor moveWithCells="1">
                  <from>
                    <xdr:col>4</xdr:col>
                    <xdr:colOff>476250</xdr:colOff>
                    <xdr:row>32</xdr:row>
                    <xdr:rowOff>0</xdr:rowOff>
                  </from>
                  <to>
                    <xdr:col>6</xdr:col>
                    <xdr:colOff>47625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1" r:id="rId18" name="Check Box 119">
              <controlPr defaultSize="0" autoFill="0" autoLine="0" autoPict="0">
                <anchor moveWithCells="1">
                  <from>
                    <xdr:col>6</xdr:col>
                    <xdr:colOff>266700</xdr:colOff>
                    <xdr:row>32</xdr:row>
                    <xdr:rowOff>9525</xdr:rowOff>
                  </from>
                  <to>
                    <xdr:col>7</xdr:col>
                    <xdr:colOff>314325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2" r:id="rId19" name="Check Box 120">
              <controlPr defaultSize="0" autoFill="0" autoLine="0" autoPict="0">
                <anchor moveWithCells="1">
                  <from>
                    <xdr:col>7</xdr:col>
                    <xdr:colOff>400050</xdr:colOff>
                    <xdr:row>32</xdr:row>
                    <xdr:rowOff>9525</xdr:rowOff>
                  </from>
                  <to>
                    <xdr:col>8</xdr:col>
                    <xdr:colOff>628650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3" r:id="rId20" name="Check Box 121">
              <controlPr defaultSize="0" autoFill="0" autoLine="0" autoPict="0">
                <anchor moveWithCells="1">
                  <from>
                    <xdr:col>2</xdr:col>
                    <xdr:colOff>19050</xdr:colOff>
                    <xdr:row>34</xdr:row>
                    <xdr:rowOff>180975</xdr:rowOff>
                  </from>
                  <to>
                    <xdr:col>2</xdr:col>
                    <xdr:colOff>590550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4" r:id="rId21" name="Check Box 122">
              <controlPr defaultSize="0" autoFill="0" autoLine="0" autoPict="0">
                <anchor moveWithCells="1">
                  <from>
                    <xdr:col>3</xdr:col>
                    <xdr:colOff>133350</xdr:colOff>
                    <xdr:row>34</xdr:row>
                    <xdr:rowOff>171450</xdr:rowOff>
                  </from>
                  <to>
                    <xdr:col>3</xdr:col>
                    <xdr:colOff>704850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5" r:id="rId22" name="Check Box 123">
              <controlPr defaultSize="0" autoFill="0" autoLine="0" autoPict="0">
                <anchor moveWithCells="1">
                  <from>
                    <xdr:col>4</xdr:col>
                    <xdr:colOff>171450</xdr:colOff>
                    <xdr:row>34</xdr:row>
                    <xdr:rowOff>171450</xdr:rowOff>
                  </from>
                  <to>
                    <xdr:col>5</xdr:col>
                    <xdr:colOff>95250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6" r:id="rId23" name="Check Box 124">
              <controlPr defaultSize="0" autoFill="0" autoLine="0" autoPict="0">
                <anchor moveWithCells="1">
                  <from>
                    <xdr:col>7</xdr:col>
                    <xdr:colOff>381000</xdr:colOff>
                    <xdr:row>39</xdr:row>
                    <xdr:rowOff>0</xdr:rowOff>
                  </from>
                  <to>
                    <xdr:col>8</xdr:col>
                    <xdr:colOff>238125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557" r:id="rId24" name="Check Box 125">
              <controlPr defaultSize="0" autoFill="0" autoLine="0" autoPict="0">
                <anchor moveWithCells="1">
                  <from>
                    <xdr:col>6</xdr:col>
                    <xdr:colOff>419100</xdr:colOff>
                    <xdr:row>38</xdr:row>
                    <xdr:rowOff>180975</xdr:rowOff>
                  </from>
                  <to>
                    <xdr:col>7</xdr:col>
                    <xdr:colOff>47625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1" r:id="rId25" name="Check Box 399">
              <controlPr defaultSize="0" autoFill="0" autoLine="0" autoPict="0">
                <anchor moveWithCells="1">
                  <from>
                    <xdr:col>3</xdr:col>
                    <xdr:colOff>38100</xdr:colOff>
                    <xdr:row>16</xdr:row>
                    <xdr:rowOff>180975</xdr:rowOff>
                  </from>
                  <to>
                    <xdr:col>3</xdr:col>
                    <xdr:colOff>609600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2" r:id="rId26" name="Check Box 400">
              <controlPr defaultSize="0" autoFill="0" autoLine="0" autoPict="0">
                <anchor moveWithCells="1">
                  <from>
                    <xdr:col>3</xdr:col>
                    <xdr:colOff>514350</xdr:colOff>
                    <xdr:row>16</xdr:row>
                    <xdr:rowOff>180975</xdr:rowOff>
                  </from>
                  <to>
                    <xdr:col>4</xdr:col>
                    <xdr:colOff>371475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4" r:id="rId27" name="Check Box 402">
              <controlPr defaultSize="0" autoFill="0" autoLine="0" autoPict="0">
                <anchor moveWithCells="1">
                  <from>
                    <xdr:col>0</xdr:col>
                    <xdr:colOff>123825</xdr:colOff>
                    <xdr:row>19</xdr:row>
                    <xdr:rowOff>180975</xdr:rowOff>
                  </from>
                  <to>
                    <xdr:col>0</xdr:col>
                    <xdr:colOff>1181100</xdr:colOff>
                    <xdr:row>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6" r:id="rId28" name="Check Box 404">
              <controlPr defaultSize="0" autoFill="0" autoLine="0" autoPict="0">
                <anchor moveWithCells="1">
                  <from>
                    <xdr:col>1</xdr:col>
                    <xdr:colOff>85725</xdr:colOff>
                    <xdr:row>19</xdr:row>
                    <xdr:rowOff>180975</xdr:rowOff>
                  </from>
                  <to>
                    <xdr:col>2</xdr:col>
                    <xdr:colOff>828675</xdr:colOff>
                    <xdr:row>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39" r:id="rId29" name="Check Box 407">
              <controlPr defaultSize="0" autoFill="0" autoLine="0" autoPict="0">
                <anchor moveWithCells="1">
                  <from>
                    <xdr:col>2</xdr:col>
                    <xdr:colOff>800100</xdr:colOff>
                    <xdr:row>19</xdr:row>
                    <xdr:rowOff>171450</xdr:rowOff>
                  </from>
                  <to>
                    <xdr:col>4</xdr:col>
                    <xdr:colOff>276225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40" r:id="rId30" name="Check Box 408">
              <controlPr defaultSize="0" autoFill="0" autoLine="0" autoPict="0">
                <anchor moveWithCells="1">
                  <from>
                    <xdr:col>4</xdr:col>
                    <xdr:colOff>57150</xdr:colOff>
                    <xdr:row>19</xdr:row>
                    <xdr:rowOff>171450</xdr:rowOff>
                  </from>
                  <to>
                    <xdr:col>5</xdr:col>
                    <xdr:colOff>466725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842" r:id="rId31" name="Check Box 410">
              <controlPr defaultSize="0" autoFill="0" autoLine="0" autoPict="0">
                <anchor moveWithCells="1">
                  <from>
                    <xdr:col>5</xdr:col>
                    <xdr:colOff>304800</xdr:colOff>
                    <xdr:row>19</xdr:row>
                    <xdr:rowOff>180975</xdr:rowOff>
                  </from>
                  <to>
                    <xdr:col>6</xdr:col>
                    <xdr:colOff>771525</xdr:colOff>
                    <xdr:row>21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AB88D-EFAA-4B83-BAEF-20DFED1C3C87}">
  <sheetPr>
    <tabColor rgb="FFFFFFCC"/>
  </sheetPr>
  <dimension ref="A1:N237"/>
  <sheetViews>
    <sheetView showGridLines="0" tabSelected="1" view="pageBreakPreview" topLeftCell="D212" zoomScale="90" zoomScaleNormal="90" zoomScaleSheetLayoutView="90" workbookViewId="0">
      <selection activeCell="E225" sqref="E225"/>
    </sheetView>
  </sheetViews>
  <sheetFormatPr defaultRowHeight="12.75"/>
  <cols>
    <col min="1" max="1" width="15.7109375" style="54" bestFit="1" customWidth="1"/>
    <col min="2" max="2" width="28.28515625" style="54" hidden="1" customWidth="1"/>
    <col min="3" max="3" width="15.7109375" style="54" customWidth="1"/>
    <col min="4" max="4" width="60" style="54" customWidth="1"/>
    <col min="5" max="5" width="13.7109375" style="54" customWidth="1"/>
    <col min="6" max="6" width="14.7109375" style="54" customWidth="1"/>
    <col min="7" max="7" width="14.42578125" style="54" customWidth="1"/>
    <col min="8" max="8" width="8.85546875" style="54" customWidth="1"/>
    <col min="9" max="9" width="16.85546875" style="54" customWidth="1"/>
    <col min="10" max="10" width="16.7109375" style="54" customWidth="1"/>
    <col min="11" max="11" width="11" style="54" customWidth="1"/>
    <col min="12" max="12" width="9.140625" style="54" customWidth="1"/>
    <col min="13" max="13" width="14.42578125" style="54" customWidth="1"/>
    <col min="14" max="14" width="12.42578125" style="56" customWidth="1"/>
    <col min="15" max="16384" width="9.140625" style="54"/>
  </cols>
  <sheetData>
    <row r="1" spans="1:14" s="110" customFormat="1" ht="15.75" customHeight="1">
      <c r="A1" s="429" t="s">
        <v>46</v>
      </c>
      <c r="B1" s="430"/>
      <c r="C1" s="430"/>
      <c r="D1" s="430"/>
      <c r="E1" s="430"/>
      <c r="F1" s="430"/>
      <c r="G1" s="430"/>
      <c r="H1" s="430"/>
      <c r="I1" s="430"/>
      <c r="J1" s="430"/>
      <c r="K1" s="430"/>
      <c r="L1" s="430"/>
      <c r="M1" s="430"/>
      <c r="N1" s="430"/>
    </row>
    <row r="2" spans="1:14" ht="12.75" customHeight="1">
      <c r="A2" s="430"/>
      <c r="B2" s="430"/>
      <c r="C2" s="430"/>
      <c r="D2" s="430"/>
      <c r="E2" s="430"/>
      <c r="F2" s="430"/>
      <c r="G2" s="430"/>
      <c r="H2" s="430"/>
      <c r="I2" s="430"/>
      <c r="J2" s="430"/>
      <c r="K2" s="430"/>
      <c r="L2" s="430"/>
      <c r="M2" s="430"/>
      <c r="N2" s="430"/>
    </row>
    <row r="3" spans="1:14" ht="12.75" customHeight="1">
      <c r="A3" s="430"/>
      <c r="B3" s="430"/>
      <c r="C3" s="430"/>
      <c r="D3" s="430"/>
      <c r="E3" s="430"/>
      <c r="F3" s="430"/>
      <c r="G3" s="430"/>
      <c r="H3" s="430"/>
      <c r="I3" s="430"/>
      <c r="J3" s="430"/>
      <c r="K3" s="430"/>
      <c r="L3" s="430"/>
      <c r="M3" s="430"/>
      <c r="N3" s="430"/>
    </row>
    <row r="4" spans="1:14" ht="24" customHeight="1">
      <c r="A4" s="430"/>
      <c r="B4" s="430"/>
      <c r="C4" s="430"/>
      <c r="D4" s="430"/>
      <c r="E4" s="430"/>
      <c r="F4" s="430"/>
      <c r="G4" s="430"/>
      <c r="H4" s="430"/>
      <c r="I4" s="430"/>
      <c r="J4" s="430"/>
      <c r="K4" s="430"/>
      <c r="L4" s="430"/>
      <c r="M4" s="430"/>
      <c r="N4" s="430"/>
    </row>
    <row r="5" spans="1:14" ht="47.25" customHeight="1">
      <c r="A5" s="430"/>
      <c r="B5" s="430"/>
      <c r="C5" s="430"/>
      <c r="D5" s="430"/>
      <c r="E5" s="430"/>
      <c r="F5" s="430"/>
      <c r="G5" s="430"/>
      <c r="H5" s="430"/>
      <c r="I5" s="430"/>
      <c r="J5" s="430"/>
      <c r="K5" s="430"/>
      <c r="L5" s="430"/>
      <c r="M5" s="430"/>
      <c r="N5" s="430"/>
    </row>
    <row r="6" spans="1:14" s="198" customFormat="1" ht="18">
      <c r="A6" s="197"/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</row>
    <row r="7" spans="1:14" ht="15">
      <c r="A7" s="431" t="s">
        <v>47</v>
      </c>
      <c r="B7" s="432"/>
      <c r="C7" s="433"/>
      <c r="D7" s="437" t="s">
        <v>48</v>
      </c>
      <c r="E7" s="437"/>
      <c r="F7" s="437"/>
      <c r="G7" s="437"/>
      <c r="H7" s="437"/>
      <c r="I7" s="437"/>
      <c r="J7" s="202" t="s">
        <v>49</v>
      </c>
      <c r="K7" s="440">
        <f ca="1">NOW()</f>
        <v>45608.229295833335</v>
      </c>
      <c r="L7" s="440"/>
      <c r="M7" s="440"/>
      <c r="N7" s="440"/>
    </row>
    <row r="8" spans="1:14" ht="15">
      <c r="A8" s="434" t="s">
        <v>5</v>
      </c>
      <c r="B8" s="435"/>
      <c r="C8" s="436"/>
      <c r="D8" s="437"/>
      <c r="E8" s="437"/>
      <c r="F8" s="319" t="s">
        <v>6</v>
      </c>
      <c r="G8" s="438"/>
      <c r="H8" s="438"/>
      <c r="I8" s="438"/>
      <c r="J8" s="319" t="s">
        <v>7</v>
      </c>
      <c r="K8" s="437"/>
      <c r="L8" s="437"/>
      <c r="M8" s="437"/>
      <c r="N8" s="437"/>
    </row>
    <row r="9" spans="1:14" ht="15">
      <c r="A9" s="434" t="s">
        <v>8</v>
      </c>
      <c r="B9" s="435"/>
      <c r="C9" s="436"/>
      <c r="D9" s="321"/>
      <c r="E9" s="319" t="s">
        <v>9</v>
      </c>
      <c r="F9" s="439"/>
      <c r="G9" s="439"/>
      <c r="H9" s="439"/>
      <c r="I9" s="319" t="s">
        <v>50</v>
      </c>
      <c r="J9" s="437"/>
      <c r="K9" s="437"/>
      <c r="L9" s="437"/>
      <c r="M9" s="202" t="s">
        <v>12</v>
      </c>
      <c r="N9" s="199"/>
    </row>
    <row r="10" spans="1:14" ht="15">
      <c r="A10" s="434" t="s">
        <v>51</v>
      </c>
      <c r="B10" s="435"/>
      <c r="C10" s="436"/>
      <c r="D10" s="321"/>
      <c r="E10" s="319" t="s">
        <v>52</v>
      </c>
      <c r="F10" s="437"/>
      <c r="G10" s="437"/>
      <c r="H10" s="437"/>
      <c r="I10" s="437"/>
      <c r="J10" s="319" t="s">
        <v>53</v>
      </c>
      <c r="K10" s="446"/>
      <c r="L10" s="446"/>
      <c r="M10" s="446"/>
      <c r="N10" s="446"/>
    </row>
    <row r="11" spans="1:14" ht="15">
      <c r="A11" s="434" t="s">
        <v>54</v>
      </c>
      <c r="B11" s="435"/>
      <c r="C11" s="436"/>
      <c r="D11" s="320"/>
      <c r="E11" s="319" t="s">
        <v>55</v>
      </c>
      <c r="F11" s="437"/>
      <c r="G11" s="437"/>
      <c r="H11" s="437"/>
      <c r="I11" s="437"/>
      <c r="J11" s="447" t="s">
        <v>56</v>
      </c>
      <c r="K11" s="447"/>
      <c r="L11" s="448"/>
      <c r="M11" s="448"/>
      <c r="N11" s="448"/>
    </row>
    <row r="12" spans="1:14" ht="15">
      <c r="A12" s="434" t="s">
        <v>57</v>
      </c>
      <c r="B12" s="435"/>
      <c r="C12" s="436"/>
      <c r="D12" s="200"/>
      <c r="E12" s="447" t="s">
        <v>58</v>
      </c>
      <c r="F12" s="447"/>
      <c r="G12" s="437" t="s">
        <v>59</v>
      </c>
      <c r="H12" s="437"/>
      <c r="I12" s="437"/>
      <c r="J12" s="319" t="s">
        <v>60</v>
      </c>
      <c r="K12" s="454">
        <f>I228</f>
        <v>0</v>
      </c>
      <c r="L12" s="454"/>
      <c r="M12" s="319" t="s">
        <v>61</v>
      </c>
      <c r="N12" s="201">
        <f>J228</f>
        <v>0</v>
      </c>
    </row>
    <row r="13" spans="1:14" ht="15">
      <c r="A13" s="434" t="s">
        <v>62</v>
      </c>
      <c r="B13" s="435"/>
      <c r="C13" s="436"/>
      <c r="D13" s="277"/>
      <c r="E13" s="278"/>
      <c r="F13" s="278"/>
      <c r="G13" s="278"/>
      <c r="H13" s="278"/>
      <c r="I13" s="278"/>
      <c r="J13" s="319" t="s">
        <v>63</v>
      </c>
      <c r="K13" s="443"/>
      <c r="L13" s="444"/>
      <c r="M13" s="444"/>
      <c r="N13" s="445"/>
    </row>
    <row r="14" spans="1:14">
      <c r="A14" s="449"/>
      <c r="B14" s="449"/>
      <c r="C14" s="449"/>
      <c r="D14" s="449"/>
      <c r="E14" s="449"/>
      <c r="F14" s="449"/>
      <c r="G14" s="449"/>
      <c r="H14" s="449"/>
      <c r="I14" s="449"/>
      <c r="J14" s="449"/>
      <c r="K14" s="449"/>
      <c r="L14" s="449"/>
      <c r="M14" s="449"/>
      <c r="N14" s="449"/>
    </row>
    <row r="15" spans="1:14" ht="44.25" customHeight="1" thickBot="1">
      <c r="A15" s="233" t="s">
        <v>64</v>
      </c>
      <c r="B15" s="234" t="s">
        <v>65</v>
      </c>
      <c r="C15" s="235" t="s">
        <v>66</v>
      </c>
      <c r="D15" s="295" t="s">
        <v>67</v>
      </c>
      <c r="E15" s="296" t="s">
        <v>68</v>
      </c>
      <c r="F15" s="297" t="s">
        <v>69</v>
      </c>
      <c r="G15" s="297" t="s">
        <v>70</v>
      </c>
      <c r="H15" s="298" t="s">
        <v>71</v>
      </c>
      <c r="I15" s="297" t="s">
        <v>72</v>
      </c>
      <c r="J15" s="297" t="s">
        <v>73</v>
      </c>
      <c r="K15" s="299" t="s">
        <v>74</v>
      </c>
      <c r="L15" s="297" t="s">
        <v>75</v>
      </c>
      <c r="M15" s="297" t="s">
        <v>76</v>
      </c>
      <c r="N15" s="236" t="s">
        <v>77</v>
      </c>
    </row>
    <row r="16" spans="1:14" ht="15.75" customHeight="1">
      <c r="A16" s="156">
        <v>4533</v>
      </c>
      <c r="B16" s="157" t="s">
        <v>78</v>
      </c>
      <c r="C16" s="302" t="s">
        <v>79</v>
      </c>
      <c r="D16" s="303"/>
      <c r="E16" s="160" t="s">
        <v>80</v>
      </c>
      <c r="F16" s="161"/>
      <c r="G16" s="162">
        <v>1100</v>
      </c>
      <c r="H16" s="179">
        <v>0</v>
      </c>
      <c r="I16" s="164">
        <f>F16*G16</f>
        <v>0</v>
      </c>
      <c r="J16" s="164">
        <f>I16*(1+H16)</f>
        <v>0</v>
      </c>
      <c r="K16" s="165">
        <f>F16/1</f>
        <v>0</v>
      </c>
      <c r="L16" s="165">
        <v>9.1</v>
      </c>
      <c r="M16" s="165">
        <f>F16*L16</f>
        <v>0</v>
      </c>
      <c r="N16" s="166" t="s">
        <v>81</v>
      </c>
    </row>
    <row r="17" spans="1:14" ht="15.75" customHeight="1">
      <c r="A17" s="133">
        <v>4540</v>
      </c>
      <c r="B17" s="134" t="s">
        <v>82</v>
      </c>
      <c r="C17" s="304" t="s">
        <v>83</v>
      </c>
      <c r="D17" s="305"/>
      <c r="E17" s="137" t="s">
        <v>80</v>
      </c>
      <c r="F17" s="138"/>
      <c r="G17" s="139">
        <v>1100</v>
      </c>
      <c r="H17" s="290">
        <v>0</v>
      </c>
      <c r="I17" s="141">
        <f>F17*G17</f>
        <v>0</v>
      </c>
      <c r="J17" s="141">
        <f>I17*(1+H17)</f>
        <v>0</v>
      </c>
      <c r="K17" s="142">
        <f>F17/1</f>
        <v>0</v>
      </c>
      <c r="L17" s="142">
        <v>9.1</v>
      </c>
      <c r="M17" s="142">
        <f>F17*L17</f>
        <v>0</v>
      </c>
      <c r="N17" s="143" t="s">
        <v>81</v>
      </c>
    </row>
    <row r="18" spans="1:14" ht="15.75" customHeight="1">
      <c r="A18" s="133">
        <v>4588</v>
      </c>
      <c r="B18" s="134" t="s">
        <v>84</v>
      </c>
      <c r="C18" s="304" t="s">
        <v>85</v>
      </c>
      <c r="D18" s="305"/>
      <c r="E18" s="137" t="s">
        <v>80</v>
      </c>
      <c r="F18" s="138"/>
      <c r="G18" s="139">
        <v>1100</v>
      </c>
      <c r="H18" s="290">
        <v>0</v>
      </c>
      <c r="I18" s="141">
        <f>F18*G18</f>
        <v>0</v>
      </c>
      <c r="J18" s="141">
        <f>I18*(1+H18)</f>
        <v>0</v>
      </c>
      <c r="K18" s="142">
        <f>F18/1</f>
        <v>0</v>
      </c>
      <c r="L18" s="142">
        <v>9.1</v>
      </c>
      <c r="M18" s="142">
        <f>F18*L18</f>
        <v>0</v>
      </c>
      <c r="N18" s="143" t="s">
        <v>81</v>
      </c>
    </row>
    <row r="19" spans="1:14" ht="15.75" customHeight="1" thickBot="1">
      <c r="A19" s="167">
        <v>4571</v>
      </c>
      <c r="B19" s="168" t="s">
        <v>86</v>
      </c>
      <c r="C19" s="306" t="s">
        <v>87</v>
      </c>
      <c r="D19" s="307"/>
      <c r="E19" s="171" t="s">
        <v>80</v>
      </c>
      <c r="F19" s="172"/>
      <c r="G19" s="173">
        <v>1100</v>
      </c>
      <c r="H19" s="180">
        <v>0</v>
      </c>
      <c r="I19" s="175">
        <f>F19*G19</f>
        <v>0</v>
      </c>
      <c r="J19" s="175">
        <f>I19*(1+H19)</f>
        <v>0</v>
      </c>
      <c r="K19" s="176">
        <f>F19/1</f>
        <v>0</v>
      </c>
      <c r="L19" s="176">
        <v>9.1</v>
      </c>
      <c r="M19" s="176">
        <f>F19*L19</f>
        <v>0</v>
      </c>
      <c r="N19" s="177" t="s">
        <v>81</v>
      </c>
    </row>
    <row r="20" spans="1:14" ht="15.75" customHeight="1">
      <c r="A20" s="122">
        <v>4007</v>
      </c>
      <c r="B20" s="123">
        <v>0.04</v>
      </c>
      <c r="C20" s="243" t="s">
        <v>88</v>
      </c>
      <c r="D20" s="300"/>
      <c r="E20" s="126" t="s">
        <v>89</v>
      </c>
      <c r="F20" s="127"/>
      <c r="G20" s="128">
        <v>104</v>
      </c>
      <c r="H20" s="301">
        <v>0</v>
      </c>
      <c r="I20" s="130">
        <f t="shared" ref="I20:I32" si="0">F20*G20</f>
        <v>0</v>
      </c>
      <c r="J20" s="130">
        <f t="shared" ref="J20:J41" si="1">I20*(1+H20)</f>
        <v>0</v>
      </c>
      <c r="K20" s="131">
        <f>F20/6</f>
        <v>0</v>
      </c>
      <c r="L20" s="131">
        <v>0.98299999999999998</v>
      </c>
      <c r="M20" s="131">
        <f>L20*F20</f>
        <v>0</v>
      </c>
      <c r="N20" s="143" t="s">
        <v>90</v>
      </c>
    </row>
    <row r="21" spans="1:14" ht="16.5" hidden="1" thickBot="1">
      <c r="A21" s="167">
        <v>4014</v>
      </c>
      <c r="B21" s="168">
        <v>0.04</v>
      </c>
      <c r="C21" s="182" t="s">
        <v>91</v>
      </c>
      <c r="D21" s="183"/>
      <c r="E21" s="171" t="s">
        <v>89</v>
      </c>
      <c r="F21" s="172"/>
      <c r="G21" s="173"/>
      <c r="H21" s="180">
        <v>0</v>
      </c>
      <c r="I21" s="175">
        <f t="shared" si="0"/>
        <v>0</v>
      </c>
      <c r="J21" s="175">
        <f t="shared" si="1"/>
        <v>0</v>
      </c>
      <c r="K21" s="176">
        <f>F21/6</f>
        <v>0</v>
      </c>
      <c r="L21" s="176">
        <v>0.98299999999999998</v>
      </c>
      <c r="M21" s="176">
        <f>L21*F21</f>
        <v>0</v>
      </c>
      <c r="N21" s="143" t="s">
        <v>90</v>
      </c>
    </row>
    <row r="22" spans="1:14" ht="15.75">
      <c r="A22" s="156">
        <v>4021</v>
      </c>
      <c r="B22" s="157">
        <v>0.04</v>
      </c>
      <c r="C22" s="178" t="s">
        <v>92</v>
      </c>
      <c r="D22" s="195"/>
      <c r="E22" s="160" t="s">
        <v>93</v>
      </c>
      <c r="F22" s="161"/>
      <c r="G22" s="162">
        <v>195</v>
      </c>
      <c r="H22" s="179">
        <v>0</v>
      </c>
      <c r="I22" s="164">
        <f t="shared" si="0"/>
        <v>0</v>
      </c>
      <c r="J22" s="164">
        <f t="shared" si="1"/>
        <v>0</v>
      </c>
      <c r="K22" s="165">
        <f>F22/4</f>
        <v>0</v>
      </c>
      <c r="L22" s="165">
        <v>2.8250000000000002</v>
      </c>
      <c r="M22" s="165">
        <f>L22*F22</f>
        <v>0</v>
      </c>
      <c r="N22" s="166" t="s">
        <v>94</v>
      </c>
    </row>
    <row r="23" spans="1:14" ht="16.5" hidden="1" thickBot="1">
      <c r="A23" s="167">
        <v>4038</v>
      </c>
      <c r="B23" s="168">
        <v>0.04</v>
      </c>
      <c r="C23" s="182" t="s">
        <v>95</v>
      </c>
      <c r="D23" s="183"/>
      <c r="E23" s="171" t="s">
        <v>93</v>
      </c>
      <c r="F23" s="172"/>
      <c r="G23" s="173"/>
      <c r="H23" s="180">
        <v>0</v>
      </c>
      <c r="I23" s="175">
        <f t="shared" si="0"/>
        <v>0</v>
      </c>
      <c r="J23" s="175">
        <f t="shared" si="1"/>
        <v>0</v>
      </c>
      <c r="K23" s="176">
        <f>F23/4</f>
        <v>0</v>
      </c>
      <c r="L23" s="176">
        <v>2.8250000000000002</v>
      </c>
      <c r="M23" s="176">
        <f>F23*L23</f>
        <v>0</v>
      </c>
      <c r="N23" s="177" t="s">
        <v>94</v>
      </c>
    </row>
    <row r="24" spans="1:14" ht="15">
      <c r="A24" s="156">
        <v>5387</v>
      </c>
      <c r="B24" s="157"/>
      <c r="C24" s="269" t="s">
        <v>96</v>
      </c>
      <c r="D24" s="270"/>
      <c r="E24" s="160" t="s">
        <v>97</v>
      </c>
      <c r="F24" s="161"/>
      <c r="G24" s="162">
        <v>17</v>
      </c>
      <c r="H24" s="163">
        <v>9.7500000000000003E-2</v>
      </c>
      <c r="I24" s="164">
        <f t="shared" si="0"/>
        <v>0</v>
      </c>
      <c r="J24" s="164">
        <f t="shared" si="1"/>
        <v>0</v>
      </c>
      <c r="K24" s="165">
        <f>F24/10</f>
        <v>0</v>
      </c>
      <c r="L24" s="165">
        <v>1.04</v>
      </c>
      <c r="M24" s="165">
        <f>F24*L24</f>
        <v>0</v>
      </c>
      <c r="N24" s="166" t="s">
        <v>98</v>
      </c>
    </row>
    <row r="25" spans="1:14" ht="15">
      <c r="A25" s="133">
        <v>9682</v>
      </c>
      <c r="B25" s="134">
        <v>0.04</v>
      </c>
      <c r="C25" s="271" t="s">
        <v>99</v>
      </c>
      <c r="D25" s="272"/>
      <c r="E25" s="137" t="s">
        <v>97</v>
      </c>
      <c r="F25" s="138"/>
      <c r="G25" s="139">
        <v>36.99</v>
      </c>
      <c r="H25" s="140">
        <v>9.7500000000000003E-2</v>
      </c>
      <c r="I25" s="141">
        <f t="shared" si="0"/>
        <v>0</v>
      </c>
      <c r="J25" s="141">
        <f t="shared" si="1"/>
        <v>0</v>
      </c>
      <c r="K25" s="142">
        <f>F25/10</f>
        <v>0</v>
      </c>
      <c r="L25" s="142">
        <f>2.1</f>
        <v>2.1</v>
      </c>
      <c r="M25" s="142">
        <f>F25*L25</f>
        <v>0</v>
      </c>
      <c r="N25" s="143" t="s">
        <v>100</v>
      </c>
    </row>
    <row r="26" spans="1:14" ht="15">
      <c r="A26" s="133">
        <v>3987</v>
      </c>
      <c r="B26" s="134">
        <v>0.04</v>
      </c>
      <c r="C26" s="271" t="s">
        <v>101</v>
      </c>
      <c r="D26" s="272"/>
      <c r="E26" s="137" t="s">
        <v>97</v>
      </c>
      <c r="F26" s="138"/>
      <c r="G26" s="139">
        <v>46</v>
      </c>
      <c r="H26" s="140">
        <v>9.7500000000000003E-2</v>
      </c>
      <c r="I26" s="141">
        <f t="shared" si="0"/>
        <v>0</v>
      </c>
      <c r="J26" s="141">
        <f t="shared" si="1"/>
        <v>0</v>
      </c>
      <c r="K26" s="142">
        <f>F26/10</f>
        <v>0</v>
      </c>
      <c r="L26" s="142">
        <v>1.95</v>
      </c>
      <c r="M26" s="142">
        <f>L26*F26</f>
        <v>0</v>
      </c>
      <c r="N26" s="143" t="s">
        <v>102</v>
      </c>
    </row>
    <row r="27" spans="1:14" ht="15">
      <c r="A27" s="167">
        <v>3994</v>
      </c>
      <c r="B27" s="168">
        <v>0.04</v>
      </c>
      <c r="C27" s="273" t="s">
        <v>103</v>
      </c>
      <c r="D27" s="274"/>
      <c r="E27" s="171" t="s">
        <v>104</v>
      </c>
      <c r="F27" s="172"/>
      <c r="G27" s="173">
        <v>6.35</v>
      </c>
      <c r="H27" s="174">
        <v>9.7500000000000003E-2</v>
      </c>
      <c r="I27" s="175">
        <f t="shared" si="0"/>
        <v>0</v>
      </c>
      <c r="J27" s="175">
        <f t="shared" si="1"/>
        <v>0</v>
      </c>
      <c r="K27" s="176">
        <f>F27/20</f>
        <v>0</v>
      </c>
      <c r="L27" s="176">
        <v>0.27</v>
      </c>
      <c r="M27" s="176">
        <f t="shared" ref="M27:M32" si="2">F27*L27</f>
        <v>0</v>
      </c>
      <c r="N27" s="177" t="s">
        <v>105</v>
      </c>
    </row>
    <row r="28" spans="1:14" ht="15">
      <c r="A28" s="185">
        <v>4878</v>
      </c>
      <c r="B28" s="186"/>
      <c r="C28" s="244" t="s">
        <v>106</v>
      </c>
      <c r="D28" s="245"/>
      <c r="E28" s="187" t="s">
        <v>97</v>
      </c>
      <c r="F28" s="188"/>
      <c r="G28" s="189">
        <v>12.8</v>
      </c>
      <c r="H28" s="190">
        <v>9.7500000000000003E-2</v>
      </c>
      <c r="I28" s="191">
        <f t="shared" si="0"/>
        <v>0</v>
      </c>
      <c r="J28" s="191">
        <f t="shared" si="1"/>
        <v>0</v>
      </c>
      <c r="K28" s="192">
        <f>F28/40</f>
        <v>0</v>
      </c>
      <c r="L28" s="192">
        <v>0.7</v>
      </c>
      <c r="M28" s="192">
        <f t="shared" si="2"/>
        <v>0</v>
      </c>
      <c r="N28" s="193" t="s">
        <v>107</v>
      </c>
    </row>
    <row r="29" spans="1:14" ht="15">
      <c r="A29" s="185">
        <v>4861</v>
      </c>
      <c r="B29" s="186"/>
      <c r="C29" s="244" t="s">
        <v>108</v>
      </c>
      <c r="D29" s="245"/>
      <c r="E29" s="187" t="s">
        <v>97</v>
      </c>
      <c r="F29" s="188"/>
      <c r="G29" s="189">
        <v>17</v>
      </c>
      <c r="H29" s="190">
        <v>9.7500000000000003E-2</v>
      </c>
      <c r="I29" s="191">
        <f t="shared" si="0"/>
        <v>0</v>
      </c>
      <c r="J29" s="191">
        <f t="shared" si="1"/>
        <v>0</v>
      </c>
      <c r="K29" s="192">
        <f>F29/40</f>
        <v>0</v>
      </c>
      <c r="L29" s="192">
        <v>0.7</v>
      </c>
      <c r="M29" s="192">
        <f t="shared" si="2"/>
        <v>0</v>
      </c>
      <c r="N29" s="193" t="s">
        <v>107</v>
      </c>
    </row>
    <row r="30" spans="1:14" ht="15">
      <c r="A30" s="156">
        <v>4625</v>
      </c>
      <c r="B30" s="157"/>
      <c r="C30" s="246" t="s">
        <v>109</v>
      </c>
      <c r="D30" s="247"/>
      <c r="E30" s="160" t="s">
        <v>97</v>
      </c>
      <c r="F30" s="161"/>
      <c r="G30" s="162">
        <v>25</v>
      </c>
      <c r="H30" s="163">
        <v>9.7500000000000003E-2</v>
      </c>
      <c r="I30" s="164">
        <f t="shared" si="0"/>
        <v>0</v>
      </c>
      <c r="J30" s="164">
        <f t="shared" si="1"/>
        <v>0</v>
      </c>
      <c r="K30" s="165">
        <f>F30/30</f>
        <v>0</v>
      </c>
      <c r="L30" s="165">
        <v>0.19</v>
      </c>
      <c r="M30" s="165">
        <f t="shared" si="2"/>
        <v>0</v>
      </c>
      <c r="N30" s="166" t="s">
        <v>102</v>
      </c>
    </row>
    <row r="31" spans="1:14" ht="15">
      <c r="A31" s="133">
        <v>4601</v>
      </c>
      <c r="B31" s="134"/>
      <c r="C31" s="248" t="s">
        <v>110</v>
      </c>
      <c r="D31" s="249"/>
      <c r="E31" s="137" t="s">
        <v>97</v>
      </c>
      <c r="F31" s="138"/>
      <c r="G31" s="139">
        <v>25</v>
      </c>
      <c r="H31" s="140">
        <v>9.7500000000000003E-2</v>
      </c>
      <c r="I31" s="141">
        <f t="shared" si="0"/>
        <v>0</v>
      </c>
      <c r="J31" s="141">
        <f t="shared" si="1"/>
        <v>0</v>
      </c>
      <c r="K31" s="142">
        <f>F31/30</f>
        <v>0</v>
      </c>
      <c r="L31" s="142">
        <v>0.19</v>
      </c>
      <c r="M31" s="142">
        <f t="shared" si="2"/>
        <v>0</v>
      </c>
      <c r="N31" s="143" t="s">
        <v>102</v>
      </c>
    </row>
    <row r="32" spans="1:14" ht="15">
      <c r="A32" s="133" t="s">
        <v>111</v>
      </c>
      <c r="B32" s="134">
        <v>0.04</v>
      </c>
      <c r="C32" s="135" t="s">
        <v>112</v>
      </c>
      <c r="D32" s="136"/>
      <c r="E32" s="137" t="s">
        <v>97</v>
      </c>
      <c r="F32" s="138"/>
      <c r="G32" s="139">
        <v>18.690000000000001</v>
      </c>
      <c r="H32" s="140">
        <v>9.7500000000000003E-2</v>
      </c>
      <c r="I32" s="141">
        <f t="shared" si="0"/>
        <v>0</v>
      </c>
      <c r="J32" s="141">
        <f t="shared" si="1"/>
        <v>0</v>
      </c>
      <c r="K32" s="142">
        <f>F32/50</f>
        <v>0</v>
      </c>
      <c r="L32" s="142">
        <f>0.195</f>
        <v>0.19500000000000001</v>
      </c>
      <c r="M32" s="142">
        <f t="shared" si="2"/>
        <v>0</v>
      </c>
      <c r="N32" s="143" t="s">
        <v>102</v>
      </c>
    </row>
    <row r="33" spans="1:14" ht="15">
      <c r="A33" s="133">
        <v>6346</v>
      </c>
      <c r="B33" s="134">
        <v>0.04</v>
      </c>
      <c r="C33" s="204" t="s">
        <v>113</v>
      </c>
      <c r="D33" s="203"/>
      <c r="E33" s="137" t="s">
        <v>97</v>
      </c>
      <c r="F33" s="138"/>
      <c r="G33" s="139">
        <v>7.99</v>
      </c>
      <c r="H33" s="140">
        <v>9.7500000000000003E-2</v>
      </c>
      <c r="I33" s="141">
        <f t="shared" ref="I33:I38" si="3">F33*G33</f>
        <v>0</v>
      </c>
      <c r="J33" s="141">
        <f t="shared" si="1"/>
        <v>0</v>
      </c>
      <c r="K33" s="142">
        <f>F33/50</f>
        <v>0</v>
      </c>
      <c r="L33" s="142">
        <v>0.215</v>
      </c>
      <c r="M33" s="142">
        <f>L33*F33</f>
        <v>0</v>
      </c>
      <c r="N33" s="143" t="s">
        <v>102</v>
      </c>
    </row>
    <row r="34" spans="1:14" ht="15">
      <c r="A34" s="133">
        <v>6377</v>
      </c>
      <c r="B34" s="134">
        <v>0.04</v>
      </c>
      <c r="C34" s="204" t="s">
        <v>114</v>
      </c>
      <c r="D34" s="203"/>
      <c r="E34" s="137" t="s">
        <v>97</v>
      </c>
      <c r="F34" s="138"/>
      <c r="G34" s="139">
        <v>11.5</v>
      </c>
      <c r="H34" s="140">
        <v>9.7500000000000003E-2</v>
      </c>
      <c r="I34" s="141">
        <f t="shared" si="3"/>
        <v>0</v>
      </c>
      <c r="J34" s="141">
        <f t="shared" si="1"/>
        <v>0</v>
      </c>
      <c r="K34" s="142">
        <f>F34/50</f>
        <v>0</v>
      </c>
      <c r="L34" s="142">
        <v>0.215</v>
      </c>
      <c r="M34" s="142">
        <f>F34*L34</f>
        <v>0</v>
      </c>
      <c r="N34" s="143" t="s">
        <v>102</v>
      </c>
    </row>
    <row r="35" spans="1:14" ht="15.75" thickBot="1">
      <c r="A35" s="167">
        <v>4618</v>
      </c>
      <c r="B35" s="168">
        <v>0.04</v>
      </c>
      <c r="C35" s="182" t="s">
        <v>115</v>
      </c>
      <c r="D35" s="183"/>
      <c r="E35" s="171" t="s">
        <v>97</v>
      </c>
      <c r="F35" s="172"/>
      <c r="G35" s="173">
        <v>11.4</v>
      </c>
      <c r="H35" s="174">
        <v>9.7500000000000003E-2</v>
      </c>
      <c r="I35" s="175">
        <f t="shared" si="3"/>
        <v>0</v>
      </c>
      <c r="J35" s="175">
        <f t="shared" si="1"/>
        <v>0</v>
      </c>
      <c r="K35" s="176">
        <f>F35/50</f>
        <v>0</v>
      </c>
      <c r="L35" s="176">
        <v>0.19</v>
      </c>
      <c r="M35" s="176">
        <f>L35*F35</f>
        <v>0</v>
      </c>
      <c r="N35" s="177" t="s">
        <v>102</v>
      </c>
    </row>
    <row r="36" spans="1:14" ht="15">
      <c r="A36" s="156">
        <v>1341</v>
      </c>
      <c r="B36" s="157">
        <v>0.04</v>
      </c>
      <c r="C36" s="158" t="s">
        <v>116</v>
      </c>
      <c r="D36" s="159"/>
      <c r="E36" s="160" t="s">
        <v>97</v>
      </c>
      <c r="F36" s="161"/>
      <c r="G36" s="162">
        <v>6.99</v>
      </c>
      <c r="H36" s="163">
        <v>3.2500000000000001E-2</v>
      </c>
      <c r="I36" s="164">
        <f t="shared" si="3"/>
        <v>0</v>
      </c>
      <c r="J36" s="164">
        <f t="shared" si="1"/>
        <v>0</v>
      </c>
      <c r="K36" s="165">
        <f>F36/40</f>
        <v>0</v>
      </c>
      <c r="L36" s="165">
        <v>0.22</v>
      </c>
      <c r="M36" s="165">
        <f t="shared" ref="M36:M41" si="4">F36*L36</f>
        <v>0</v>
      </c>
      <c r="N36" s="166" t="s">
        <v>117</v>
      </c>
    </row>
    <row r="37" spans="1:14" ht="15">
      <c r="A37" s="133">
        <v>3246</v>
      </c>
      <c r="B37" s="134">
        <v>0.04</v>
      </c>
      <c r="C37" s="135" t="s">
        <v>118</v>
      </c>
      <c r="D37" s="136"/>
      <c r="E37" s="137" t="s">
        <v>104</v>
      </c>
      <c r="F37" s="138"/>
      <c r="G37" s="139">
        <v>15.99</v>
      </c>
      <c r="H37" s="140">
        <v>3.2500000000000001E-2</v>
      </c>
      <c r="I37" s="141">
        <f t="shared" si="3"/>
        <v>0</v>
      </c>
      <c r="J37" s="141">
        <f t="shared" si="1"/>
        <v>0</v>
      </c>
      <c r="K37" s="142">
        <f>F37/20</f>
        <v>0</v>
      </c>
      <c r="L37" s="142">
        <v>0.70299999999999996</v>
      </c>
      <c r="M37" s="142">
        <f t="shared" si="4"/>
        <v>0</v>
      </c>
      <c r="N37" s="143" t="s">
        <v>117</v>
      </c>
    </row>
    <row r="38" spans="1:14" ht="15.75" thickBot="1">
      <c r="A38" s="167">
        <v>4359</v>
      </c>
      <c r="B38" s="168">
        <v>0.04</v>
      </c>
      <c r="C38" s="182" t="s">
        <v>119</v>
      </c>
      <c r="D38" s="170"/>
      <c r="E38" s="171" t="s">
        <v>97</v>
      </c>
      <c r="F38" s="172"/>
      <c r="G38" s="173">
        <v>7.1</v>
      </c>
      <c r="H38" s="174">
        <v>3.2500000000000001E-2</v>
      </c>
      <c r="I38" s="175">
        <f t="shared" si="3"/>
        <v>0</v>
      </c>
      <c r="J38" s="175">
        <f t="shared" si="1"/>
        <v>0</v>
      </c>
      <c r="K38" s="176">
        <f>F38/40</f>
        <v>0</v>
      </c>
      <c r="L38" s="176">
        <v>0.27</v>
      </c>
      <c r="M38" s="176">
        <f t="shared" si="4"/>
        <v>0</v>
      </c>
      <c r="N38" s="177" t="s">
        <v>120</v>
      </c>
    </row>
    <row r="39" spans="1:14" ht="15">
      <c r="A39" s="185">
        <v>1624</v>
      </c>
      <c r="B39" s="186"/>
      <c r="C39" s="250" t="s">
        <v>121</v>
      </c>
      <c r="D39" s="251"/>
      <c r="E39" s="137" t="s">
        <v>97</v>
      </c>
      <c r="F39" s="188"/>
      <c r="G39" s="189">
        <v>14</v>
      </c>
      <c r="H39" s="190">
        <v>3.2500000000000001E-2</v>
      </c>
      <c r="I39" s="191">
        <f t="shared" ref="I39:I54" si="5">F39*G39</f>
        <v>0</v>
      </c>
      <c r="J39" s="191">
        <f t="shared" si="1"/>
        <v>0</v>
      </c>
      <c r="K39" s="192">
        <f>F39/20</f>
        <v>0</v>
      </c>
      <c r="L39" s="192">
        <v>0.67500000000000004</v>
      </c>
      <c r="M39" s="192">
        <f t="shared" si="4"/>
        <v>0</v>
      </c>
      <c r="N39" s="193" t="s">
        <v>117</v>
      </c>
    </row>
    <row r="40" spans="1:14" ht="15.75" thickBot="1">
      <c r="A40" s="185">
        <v>665</v>
      </c>
      <c r="B40" s="186"/>
      <c r="C40" s="250" t="s">
        <v>122</v>
      </c>
      <c r="D40" s="251"/>
      <c r="E40" s="149" t="s">
        <v>97</v>
      </c>
      <c r="F40" s="188"/>
      <c r="G40" s="189">
        <v>14.9</v>
      </c>
      <c r="H40" s="190">
        <v>3.2500000000000001E-2</v>
      </c>
      <c r="I40" s="191">
        <f t="shared" si="5"/>
        <v>0</v>
      </c>
      <c r="J40" s="191">
        <f t="shared" si="1"/>
        <v>0</v>
      </c>
      <c r="K40" s="192">
        <f>F40/20</f>
        <v>0</v>
      </c>
      <c r="L40" s="192">
        <v>0.67500000000000004</v>
      </c>
      <c r="M40" s="192">
        <f t="shared" si="4"/>
        <v>0</v>
      </c>
      <c r="N40" s="193" t="s">
        <v>117</v>
      </c>
    </row>
    <row r="41" spans="1:14" ht="15">
      <c r="A41" s="156">
        <v>1303</v>
      </c>
      <c r="B41" s="157">
        <v>0.04</v>
      </c>
      <c r="C41" s="178" t="s">
        <v>123</v>
      </c>
      <c r="D41" s="159"/>
      <c r="E41" s="160" t="s">
        <v>97</v>
      </c>
      <c r="F41" s="161"/>
      <c r="G41" s="162">
        <v>6.9</v>
      </c>
      <c r="H41" s="163">
        <v>3.2500000000000001E-2</v>
      </c>
      <c r="I41" s="164">
        <f t="shared" si="5"/>
        <v>0</v>
      </c>
      <c r="J41" s="164">
        <f t="shared" si="1"/>
        <v>0</v>
      </c>
      <c r="K41" s="165">
        <f>F41/20</f>
        <v>0</v>
      </c>
      <c r="L41" s="165">
        <v>0.57999999999999996</v>
      </c>
      <c r="M41" s="165">
        <f t="shared" si="4"/>
        <v>0</v>
      </c>
      <c r="N41" s="166" t="s">
        <v>117</v>
      </c>
    </row>
    <row r="42" spans="1:14" ht="15">
      <c r="A42" s="133">
        <v>1327</v>
      </c>
      <c r="B42" s="134">
        <v>0.04</v>
      </c>
      <c r="C42" s="135" t="s">
        <v>124</v>
      </c>
      <c r="D42" s="136"/>
      <c r="E42" s="137" t="s">
        <v>104</v>
      </c>
      <c r="F42" s="138"/>
      <c r="G42" s="139">
        <v>9.9</v>
      </c>
      <c r="H42" s="140">
        <v>3.2500000000000001E-2</v>
      </c>
      <c r="I42" s="141">
        <f t="shared" si="5"/>
        <v>0</v>
      </c>
      <c r="J42" s="141">
        <f t="shared" ref="J42:J48" si="6">I42*(1+H42)</f>
        <v>0</v>
      </c>
      <c r="K42" s="142">
        <f>F42/20</f>
        <v>0</v>
      </c>
      <c r="L42" s="142">
        <v>0.57999999999999996</v>
      </c>
      <c r="M42" s="142">
        <f t="shared" ref="M42:M52" si="7">F42*L42</f>
        <v>0</v>
      </c>
      <c r="N42" s="143" t="s">
        <v>117</v>
      </c>
    </row>
    <row r="43" spans="1:14" ht="15">
      <c r="A43" s="133">
        <v>3253</v>
      </c>
      <c r="B43" s="134">
        <v>0.04</v>
      </c>
      <c r="C43" s="135" t="s">
        <v>125</v>
      </c>
      <c r="D43" s="136"/>
      <c r="E43" s="137" t="s">
        <v>97</v>
      </c>
      <c r="F43" s="138"/>
      <c r="G43" s="139">
        <v>4.0999999999999996</v>
      </c>
      <c r="H43" s="140">
        <v>3.2500000000000001E-2</v>
      </c>
      <c r="I43" s="141">
        <f t="shared" si="5"/>
        <v>0</v>
      </c>
      <c r="J43" s="141">
        <f t="shared" si="6"/>
        <v>0</v>
      </c>
      <c r="K43" s="142">
        <f>F43/50</f>
        <v>0</v>
      </c>
      <c r="L43" s="142">
        <v>0.218</v>
      </c>
      <c r="M43" s="142">
        <f t="shared" si="7"/>
        <v>0</v>
      </c>
      <c r="N43" s="143" t="s">
        <v>117</v>
      </c>
    </row>
    <row r="44" spans="1:14" ht="15">
      <c r="A44" s="133">
        <v>1310</v>
      </c>
      <c r="B44" s="134">
        <v>0.04</v>
      </c>
      <c r="C44" s="135" t="s">
        <v>126</v>
      </c>
      <c r="D44" s="136"/>
      <c r="E44" s="137" t="s">
        <v>104</v>
      </c>
      <c r="F44" s="138"/>
      <c r="G44" s="139">
        <v>12</v>
      </c>
      <c r="H44" s="140">
        <v>3.2500000000000001E-2</v>
      </c>
      <c r="I44" s="141">
        <f t="shared" si="5"/>
        <v>0</v>
      </c>
      <c r="J44" s="141">
        <f t="shared" si="6"/>
        <v>0</v>
      </c>
      <c r="K44" s="142">
        <f>F44/20</f>
        <v>0</v>
      </c>
      <c r="L44" s="142">
        <v>0.73199999999999998</v>
      </c>
      <c r="M44" s="142">
        <f t="shared" si="7"/>
        <v>0</v>
      </c>
      <c r="N44" s="143" t="s">
        <v>117</v>
      </c>
    </row>
    <row r="45" spans="1:14" ht="15">
      <c r="A45" s="133">
        <v>4366</v>
      </c>
      <c r="B45" s="134">
        <v>0.04</v>
      </c>
      <c r="C45" s="135" t="s">
        <v>127</v>
      </c>
      <c r="D45" s="136"/>
      <c r="E45" s="137" t="s">
        <v>97</v>
      </c>
      <c r="F45" s="138"/>
      <c r="G45" s="139">
        <v>9.5</v>
      </c>
      <c r="H45" s="140">
        <v>3.2500000000000001E-2</v>
      </c>
      <c r="I45" s="141">
        <f t="shared" si="5"/>
        <v>0</v>
      </c>
      <c r="J45" s="141">
        <f>I45*(1+H45)</f>
        <v>0</v>
      </c>
      <c r="K45" s="142">
        <f>F45/50</f>
        <v>0</v>
      </c>
      <c r="L45" s="142">
        <v>0.3</v>
      </c>
      <c r="M45" s="142">
        <f>F45*L45</f>
        <v>0</v>
      </c>
      <c r="N45" s="143" t="s">
        <v>128</v>
      </c>
    </row>
    <row r="46" spans="1:14" ht="15">
      <c r="A46" s="133">
        <v>4373</v>
      </c>
      <c r="B46" s="134">
        <v>0.04</v>
      </c>
      <c r="C46" s="135" t="s">
        <v>129</v>
      </c>
      <c r="D46" s="136"/>
      <c r="E46" s="137" t="s">
        <v>97</v>
      </c>
      <c r="F46" s="138"/>
      <c r="G46" s="139">
        <v>9.9</v>
      </c>
      <c r="H46" s="140">
        <v>3.2500000000000001E-2</v>
      </c>
      <c r="I46" s="141">
        <f t="shared" si="5"/>
        <v>0</v>
      </c>
      <c r="J46" s="141">
        <f t="shared" si="6"/>
        <v>0</v>
      </c>
      <c r="K46" s="142">
        <f>F46/25</f>
        <v>0</v>
      </c>
      <c r="L46" s="142">
        <v>0.45</v>
      </c>
      <c r="M46" s="142">
        <f t="shared" si="7"/>
        <v>0</v>
      </c>
      <c r="N46" s="143" t="s">
        <v>102</v>
      </c>
    </row>
    <row r="47" spans="1:14" ht="15">
      <c r="A47" s="167">
        <v>1549</v>
      </c>
      <c r="B47" s="168">
        <v>0.04</v>
      </c>
      <c r="C47" s="169" t="s">
        <v>130</v>
      </c>
      <c r="D47" s="170"/>
      <c r="E47" s="171" t="s">
        <v>97</v>
      </c>
      <c r="F47" s="172"/>
      <c r="G47" s="173">
        <v>2.5</v>
      </c>
      <c r="H47" s="174">
        <v>3.2500000000000001E-2</v>
      </c>
      <c r="I47" s="175">
        <f t="shared" si="5"/>
        <v>0</v>
      </c>
      <c r="J47" s="175">
        <f t="shared" si="6"/>
        <v>0</v>
      </c>
      <c r="K47" s="176">
        <f>F47/240</f>
        <v>0</v>
      </c>
      <c r="L47" s="176">
        <v>0.08</v>
      </c>
      <c r="M47" s="176">
        <f>F47*L47</f>
        <v>0</v>
      </c>
      <c r="N47" s="177" t="s">
        <v>131</v>
      </c>
    </row>
    <row r="48" spans="1:14" ht="15">
      <c r="A48" s="122">
        <v>4342</v>
      </c>
      <c r="B48" s="123">
        <v>0.04</v>
      </c>
      <c r="C48" s="124" t="s">
        <v>132</v>
      </c>
      <c r="D48" s="125"/>
      <c r="E48" s="126" t="s">
        <v>97</v>
      </c>
      <c r="F48" s="127"/>
      <c r="G48" s="128">
        <v>16</v>
      </c>
      <c r="H48" s="129">
        <v>3.2500000000000001E-2</v>
      </c>
      <c r="I48" s="130">
        <f t="shared" si="5"/>
        <v>0</v>
      </c>
      <c r="J48" s="130">
        <f t="shared" si="6"/>
        <v>0</v>
      </c>
      <c r="K48" s="131">
        <f>F48/20</f>
        <v>0</v>
      </c>
      <c r="L48" s="131">
        <v>0.68500000000000005</v>
      </c>
      <c r="M48" s="131">
        <f t="shared" si="7"/>
        <v>0</v>
      </c>
      <c r="N48" s="132" t="s">
        <v>133</v>
      </c>
    </row>
    <row r="49" spans="1:14" ht="15">
      <c r="A49" s="145">
        <v>5684</v>
      </c>
      <c r="B49" s="146"/>
      <c r="C49" s="252" t="s">
        <v>134</v>
      </c>
      <c r="D49" s="253"/>
      <c r="E49" s="149" t="s">
        <v>97</v>
      </c>
      <c r="F49" s="150"/>
      <c r="G49" s="151">
        <v>9</v>
      </c>
      <c r="H49" s="184">
        <v>3.2500000000000001E-2</v>
      </c>
      <c r="I49" s="153">
        <f t="shared" si="5"/>
        <v>0</v>
      </c>
      <c r="J49" s="153">
        <f t="shared" ref="J49:J54" si="8">I49*(1+H49)</f>
        <v>0</v>
      </c>
      <c r="K49" s="154">
        <f>F49/20</f>
        <v>0</v>
      </c>
      <c r="L49" s="154">
        <v>0.54400000000000004</v>
      </c>
      <c r="M49" s="154">
        <f>F49*L49</f>
        <v>0</v>
      </c>
      <c r="N49" s="155" t="s">
        <v>133</v>
      </c>
    </row>
    <row r="50" spans="1:14" ht="15">
      <c r="A50" s="291" t="s">
        <v>135</v>
      </c>
      <c r="B50" s="206"/>
      <c r="C50" s="254" t="s">
        <v>136</v>
      </c>
      <c r="D50" s="255"/>
      <c r="E50" s="209" t="s">
        <v>97</v>
      </c>
      <c r="F50" s="210"/>
      <c r="G50" s="211">
        <v>18.5</v>
      </c>
      <c r="H50" s="215">
        <v>3.2500000000000001E-2</v>
      </c>
      <c r="I50" s="212">
        <f t="shared" si="5"/>
        <v>0</v>
      </c>
      <c r="J50" s="212">
        <f t="shared" si="8"/>
        <v>0</v>
      </c>
      <c r="K50" s="213">
        <f>F50/40</f>
        <v>0</v>
      </c>
      <c r="L50" s="213">
        <v>0.68500000000000005</v>
      </c>
      <c r="M50" s="213">
        <f>F50*L50</f>
        <v>0</v>
      </c>
      <c r="N50" s="214" t="s">
        <v>131</v>
      </c>
    </row>
    <row r="51" spans="1:14" ht="15">
      <c r="A51" s="167">
        <v>8883</v>
      </c>
      <c r="B51" s="168">
        <v>0.04</v>
      </c>
      <c r="C51" s="169" t="s">
        <v>137</v>
      </c>
      <c r="D51" s="170"/>
      <c r="E51" s="171" t="s">
        <v>97</v>
      </c>
      <c r="F51" s="172"/>
      <c r="G51" s="173">
        <v>16.899999999999999</v>
      </c>
      <c r="H51" s="174">
        <v>3.2500000000000001E-2</v>
      </c>
      <c r="I51" s="175">
        <f t="shared" si="5"/>
        <v>0</v>
      </c>
      <c r="J51" s="175">
        <f t="shared" si="8"/>
        <v>0</v>
      </c>
      <c r="K51" s="176">
        <f>F51/20</f>
        <v>0</v>
      </c>
      <c r="L51" s="176">
        <v>0.64</v>
      </c>
      <c r="M51" s="176">
        <f t="shared" si="7"/>
        <v>0</v>
      </c>
      <c r="N51" s="177" t="s">
        <v>117</v>
      </c>
    </row>
    <row r="52" spans="1:14" ht="15">
      <c r="A52" s="133" t="s">
        <v>138</v>
      </c>
      <c r="B52" s="134">
        <v>0.04</v>
      </c>
      <c r="C52" s="135" t="s">
        <v>139</v>
      </c>
      <c r="D52" s="136"/>
      <c r="E52" s="137" t="s">
        <v>97</v>
      </c>
      <c r="F52" s="138"/>
      <c r="G52" s="139">
        <v>15</v>
      </c>
      <c r="H52" s="140">
        <v>9.7500000000000003E-2</v>
      </c>
      <c r="I52" s="141">
        <f t="shared" si="5"/>
        <v>0</v>
      </c>
      <c r="J52" s="141">
        <f t="shared" si="8"/>
        <v>0</v>
      </c>
      <c r="K52" s="142">
        <f>F52/50</f>
        <v>0</v>
      </c>
      <c r="L52" s="142">
        <f>0.12</f>
        <v>0.12</v>
      </c>
      <c r="M52" s="142">
        <f t="shared" si="7"/>
        <v>0</v>
      </c>
      <c r="N52" s="143" t="s">
        <v>140</v>
      </c>
    </row>
    <row r="53" spans="1:14" ht="15">
      <c r="A53" s="156">
        <v>8951</v>
      </c>
      <c r="B53" s="157">
        <v>0.04</v>
      </c>
      <c r="C53" s="158" t="s">
        <v>141</v>
      </c>
      <c r="D53" s="159"/>
      <c r="E53" s="160" t="s">
        <v>97</v>
      </c>
      <c r="F53" s="161"/>
      <c r="G53" s="162">
        <v>16.5</v>
      </c>
      <c r="H53" s="163">
        <v>9.7500000000000003E-2</v>
      </c>
      <c r="I53" s="164">
        <f t="shared" si="5"/>
        <v>0</v>
      </c>
      <c r="J53" s="164">
        <f t="shared" si="8"/>
        <v>0</v>
      </c>
      <c r="K53" s="165">
        <f>F53/60</f>
        <v>0</v>
      </c>
      <c r="L53" s="165">
        <v>0.35499999999999998</v>
      </c>
      <c r="M53" s="165">
        <f>F53*L53</f>
        <v>0</v>
      </c>
      <c r="N53" s="166" t="s">
        <v>142</v>
      </c>
    </row>
    <row r="54" spans="1:14" ht="15">
      <c r="A54" s="145">
        <v>9606</v>
      </c>
      <c r="B54" s="146">
        <v>0.04</v>
      </c>
      <c r="C54" s="147" t="s">
        <v>143</v>
      </c>
      <c r="D54" s="148"/>
      <c r="E54" s="149" t="s">
        <v>97</v>
      </c>
      <c r="F54" s="150"/>
      <c r="G54" s="151">
        <v>15.1</v>
      </c>
      <c r="H54" s="184">
        <v>9.7500000000000003E-2</v>
      </c>
      <c r="I54" s="153">
        <f t="shared" si="5"/>
        <v>0</v>
      </c>
      <c r="J54" s="153">
        <f t="shared" si="8"/>
        <v>0</v>
      </c>
      <c r="K54" s="154">
        <f>F54/60</f>
        <v>0</v>
      </c>
      <c r="L54" s="154">
        <v>0.3</v>
      </c>
      <c r="M54" s="154">
        <f>F54*L54</f>
        <v>0</v>
      </c>
      <c r="N54" s="155" t="s">
        <v>142</v>
      </c>
    </row>
    <row r="55" spans="1:14" ht="15">
      <c r="A55" s="156" t="s">
        <v>144</v>
      </c>
      <c r="B55" s="157">
        <v>0.04</v>
      </c>
      <c r="C55" s="158" t="s">
        <v>145</v>
      </c>
      <c r="D55" s="159"/>
      <c r="E55" s="160" t="s">
        <v>97</v>
      </c>
      <c r="F55" s="161"/>
      <c r="G55" s="162">
        <v>6.5</v>
      </c>
      <c r="H55" s="163">
        <v>3.2500000000000001E-2</v>
      </c>
      <c r="I55" s="164">
        <f t="shared" ref="I55:I69" si="9">F55*G55</f>
        <v>0</v>
      </c>
      <c r="J55" s="164">
        <f t="shared" ref="J55:J69" si="10">I55*(1+H55)</f>
        <v>0</v>
      </c>
      <c r="K55" s="165">
        <f t="shared" ref="K55:K69" si="11">F55/40</f>
        <v>0</v>
      </c>
      <c r="L55" s="165" t="s">
        <v>146</v>
      </c>
      <c r="M55" s="165">
        <f t="shared" ref="M55:M69" si="12">F55*L55</f>
        <v>0</v>
      </c>
      <c r="N55" s="166" t="s">
        <v>147</v>
      </c>
    </row>
    <row r="56" spans="1:14" ht="15">
      <c r="A56" s="133" t="s">
        <v>148</v>
      </c>
      <c r="B56" s="134">
        <v>0.04</v>
      </c>
      <c r="C56" s="135" t="s">
        <v>149</v>
      </c>
      <c r="D56" s="136"/>
      <c r="E56" s="137" t="s">
        <v>97</v>
      </c>
      <c r="F56" s="138"/>
      <c r="G56" s="139">
        <v>6.5</v>
      </c>
      <c r="H56" s="140">
        <v>3.2500000000000001E-2</v>
      </c>
      <c r="I56" s="141">
        <f t="shared" si="9"/>
        <v>0</v>
      </c>
      <c r="J56" s="141">
        <f t="shared" si="10"/>
        <v>0</v>
      </c>
      <c r="K56" s="142">
        <f t="shared" si="11"/>
        <v>0</v>
      </c>
      <c r="L56" s="142">
        <v>0.161</v>
      </c>
      <c r="M56" s="142">
        <f t="shared" si="12"/>
        <v>0</v>
      </c>
      <c r="N56" s="143" t="s">
        <v>147</v>
      </c>
    </row>
    <row r="57" spans="1:14" ht="15">
      <c r="A57" s="133">
        <v>8111</v>
      </c>
      <c r="B57" s="134">
        <v>0.04</v>
      </c>
      <c r="C57" s="135" t="s">
        <v>150</v>
      </c>
      <c r="D57" s="136"/>
      <c r="E57" s="137" t="s">
        <v>97</v>
      </c>
      <c r="F57" s="138"/>
      <c r="G57" s="139">
        <v>6.5</v>
      </c>
      <c r="H57" s="140">
        <v>3.2500000000000001E-2</v>
      </c>
      <c r="I57" s="141">
        <f t="shared" si="9"/>
        <v>0</v>
      </c>
      <c r="J57" s="141">
        <f t="shared" si="10"/>
        <v>0</v>
      </c>
      <c r="K57" s="142">
        <f t="shared" si="11"/>
        <v>0</v>
      </c>
      <c r="L57" s="142">
        <v>0.161</v>
      </c>
      <c r="M57" s="142">
        <f t="shared" si="12"/>
        <v>0</v>
      </c>
      <c r="N57" s="143" t="s">
        <v>147</v>
      </c>
    </row>
    <row r="58" spans="1:14" ht="15">
      <c r="A58" s="133">
        <v>8128</v>
      </c>
      <c r="B58" s="134">
        <v>0.04</v>
      </c>
      <c r="C58" s="135" t="s">
        <v>151</v>
      </c>
      <c r="D58" s="136"/>
      <c r="E58" s="137" t="s">
        <v>97</v>
      </c>
      <c r="F58" s="138"/>
      <c r="G58" s="139">
        <v>6.5</v>
      </c>
      <c r="H58" s="140">
        <v>3.2500000000000001E-2</v>
      </c>
      <c r="I58" s="141">
        <f t="shared" si="9"/>
        <v>0</v>
      </c>
      <c r="J58" s="141">
        <f t="shared" si="10"/>
        <v>0</v>
      </c>
      <c r="K58" s="142">
        <f t="shared" si="11"/>
        <v>0</v>
      </c>
      <c r="L58" s="142">
        <v>0.161</v>
      </c>
      <c r="M58" s="142">
        <f t="shared" si="12"/>
        <v>0</v>
      </c>
      <c r="N58" s="143" t="s">
        <v>147</v>
      </c>
    </row>
    <row r="59" spans="1:14" ht="15">
      <c r="A59" s="133">
        <v>8012</v>
      </c>
      <c r="B59" s="134">
        <v>0.04</v>
      </c>
      <c r="C59" s="135" t="s">
        <v>152</v>
      </c>
      <c r="D59" s="136"/>
      <c r="E59" s="137" t="s">
        <v>97</v>
      </c>
      <c r="F59" s="138"/>
      <c r="G59" s="139">
        <v>6.5</v>
      </c>
      <c r="H59" s="140">
        <v>3.2500000000000001E-2</v>
      </c>
      <c r="I59" s="141">
        <f t="shared" si="9"/>
        <v>0</v>
      </c>
      <c r="J59" s="141">
        <f t="shared" si="10"/>
        <v>0</v>
      </c>
      <c r="K59" s="142">
        <f t="shared" si="11"/>
        <v>0</v>
      </c>
      <c r="L59" s="142">
        <v>0.161</v>
      </c>
      <c r="M59" s="142">
        <f t="shared" si="12"/>
        <v>0</v>
      </c>
      <c r="N59" s="143" t="s">
        <v>147</v>
      </c>
    </row>
    <row r="60" spans="1:14" ht="15">
      <c r="A60" s="133">
        <v>8029</v>
      </c>
      <c r="B60" s="134">
        <v>0.04</v>
      </c>
      <c r="C60" s="135" t="s">
        <v>153</v>
      </c>
      <c r="D60" s="136"/>
      <c r="E60" s="137" t="s">
        <v>97</v>
      </c>
      <c r="F60" s="138"/>
      <c r="G60" s="139">
        <v>6.5</v>
      </c>
      <c r="H60" s="140">
        <v>3.2500000000000001E-2</v>
      </c>
      <c r="I60" s="141">
        <f t="shared" si="9"/>
        <v>0</v>
      </c>
      <c r="J60" s="141">
        <f t="shared" si="10"/>
        <v>0</v>
      </c>
      <c r="K60" s="142">
        <f t="shared" si="11"/>
        <v>0</v>
      </c>
      <c r="L60" s="142">
        <v>0.161</v>
      </c>
      <c r="M60" s="142">
        <f t="shared" si="12"/>
        <v>0</v>
      </c>
      <c r="N60" s="143" t="s">
        <v>147</v>
      </c>
    </row>
    <row r="61" spans="1:14" ht="15">
      <c r="A61" s="133">
        <v>8135</v>
      </c>
      <c r="B61" s="134">
        <v>0.04</v>
      </c>
      <c r="C61" s="135" t="s">
        <v>154</v>
      </c>
      <c r="D61" s="136"/>
      <c r="E61" s="137" t="s">
        <v>97</v>
      </c>
      <c r="F61" s="138"/>
      <c r="G61" s="139">
        <v>6.5</v>
      </c>
      <c r="H61" s="140">
        <v>3.2500000000000001E-2</v>
      </c>
      <c r="I61" s="141">
        <f t="shared" si="9"/>
        <v>0</v>
      </c>
      <c r="J61" s="141">
        <f t="shared" si="10"/>
        <v>0</v>
      </c>
      <c r="K61" s="142">
        <f t="shared" si="11"/>
        <v>0</v>
      </c>
      <c r="L61" s="142">
        <v>0.161</v>
      </c>
      <c r="M61" s="142">
        <f t="shared" si="12"/>
        <v>0</v>
      </c>
      <c r="N61" s="143" t="s">
        <v>147</v>
      </c>
    </row>
    <row r="62" spans="1:14" ht="15">
      <c r="A62" s="133">
        <v>8142</v>
      </c>
      <c r="B62" s="134">
        <v>0.04</v>
      </c>
      <c r="C62" s="135" t="s">
        <v>155</v>
      </c>
      <c r="D62" s="136"/>
      <c r="E62" s="137" t="s">
        <v>97</v>
      </c>
      <c r="F62" s="138"/>
      <c r="G62" s="139">
        <v>6.5</v>
      </c>
      <c r="H62" s="140">
        <v>3.2500000000000001E-2</v>
      </c>
      <c r="I62" s="141">
        <f t="shared" si="9"/>
        <v>0</v>
      </c>
      <c r="J62" s="141">
        <f t="shared" si="10"/>
        <v>0</v>
      </c>
      <c r="K62" s="142">
        <f t="shared" si="11"/>
        <v>0</v>
      </c>
      <c r="L62" s="142">
        <v>0.161</v>
      </c>
      <c r="M62" s="142">
        <f t="shared" si="12"/>
        <v>0</v>
      </c>
      <c r="N62" s="143" t="s">
        <v>147</v>
      </c>
    </row>
    <row r="63" spans="1:14" ht="15">
      <c r="A63" s="133">
        <v>2027</v>
      </c>
      <c r="B63" s="134">
        <v>0.04</v>
      </c>
      <c r="C63" s="135" t="s">
        <v>156</v>
      </c>
      <c r="D63" s="136"/>
      <c r="E63" s="137" t="s">
        <v>97</v>
      </c>
      <c r="F63" s="138"/>
      <c r="G63" s="139">
        <v>6.5</v>
      </c>
      <c r="H63" s="140">
        <v>3.2500000000000001E-2</v>
      </c>
      <c r="I63" s="141">
        <f>F63*G63</f>
        <v>0</v>
      </c>
      <c r="J63" s="141">
        <f>I63*(1+H63)</f>
        <v>0</v>
      </c>
      <c r="K63" s="142">
        <f>F63/40</f>
        <v>0</v>
      </c>
      <c r="L63" s="142">
        <v>0.161</v>
      </c>
      <c r="M63" s="142">
        <f>F63*L63</f>
        <v>0</v>
      </c>
      <c r="N63" s="143" t="s">
        <v>147</v>
      </c>
    </row>
    <row r="64" spans="1:14" ht="15">
      <c r="A64" s="167">
        <v>1006</v>
      </c>
      <c r="B64" s="168"/>
      <c r="C64" s="311" t="s">
        <v>157</v>
      </c>
      <c r="D64" s="312"/>
      <c r="E64" s="171" t="s">
        <v>97</v>
      </c>
      <c r="F64" s="172"/>
      <c r="G64" s="173">
        <v>6.5</v>
      </c>
      <c r="H64" s="174">
        <v>3.2500000000000001E-2</v>
      </c>
      <c r="I64" s="175">
        <f t="shared" si="9"/>
        <v>0</v>
      </c>
      <c r="J64" s="175">
        <f t="shared" si="10"/>
        <v>0</v>
      </c>
      <c r="K64" s="176">
        <f t="shared" si="11"/>
        <v>0</v>
      </c>
      <c r="L64" s="176">
        <v>0.161</v>
      </c>
      <c r="M64" s="176">
        <f t="shared" si="12"/>
        <v>0</v>
      </c>
      <c r="N64" s="177" t="s">
        <v>147</v>
      </c>
    </row>
    <row r="65" spans="1:14" ht="15">
      <c r="A65" s="122">
        <v>3352</v>
      </c>
      <c r="B65" s="123">
        <v>0.04</v>
      </c>
      <c r="C65" s="124" t="s">
        <v>158</v>
      </c>
      <c r="D65" s="125"/>
      <c r="E65" s="126" t="s">
        <v>97</v>
      </c>
      <c r="F65" s="127"/>
      <c r="G65" s="128">
        <v>6.5</v>
      </c>
      <c r="H65" s="129">
        <v>3.2500000000000001E-2</v>
      </c>
      <c r="I65" s="130">
        <f t="shared" si="9"/>
        <v>0</v>
      </c>
      <c r="J65" s="130">
        <f t="shared" si="10"/>
        <v>0</v>
      </c>
      <c r="K65" s="131">
        <f t="shared" si="11"/>
        <v>0</v>
      </c>
      <c r="L65" s="131">
        <v>0.161</v>
      </c>
      <c r="M65" s="131">
        <f t="shared" si="12"/>
        <v>0</v>
      </c>
      <c r="N65" s="132" t="s">
        <v>147</v>
      </c>
    </row>
    <row r="66" spans="1:14" ht="15">
      <c r="A66" s="133">
        <v>3369</v>
      </c>
      <c r="B66" s="134">
        <v>0.04</v>
      </c>
      <c r="C66" s="135" t="s">
        <v>159</v>
      </c>
      <c r="D66" s="136"/>
      <c r="E66" s="137" t="s">
        <v>97</v>
      </c>
      <c r="F66" s="138"/>
      <c r="G66" s="139">
        <v>6.5</v>
      </c>
      <c r="H66" s="140">
        <v>3.2500000000000001E-2</v>
      </c>
      <c r="I66" s="141">
        <f t="shared" si="9"/>
        <v>0</v>
      </c>
      <c r="J66" s="141">
        <f t="shared" si="10"/>
        <v>0</v>
      </c>
      <c r="K66" s="142">
        <f t="shared" si="11"/>
        <v>0</v>
      </c>
      <c r="L66" s="142">
        <v>0.161</v>
      </c>
      <c r="M66" s="142">
        <f t="shared" si="12"/>
        <v>0</v>
      </c>
      <c r="N66" s="143" t="s">
        <v>147</v>
      </c>
    </row>
    <row r="67" spans="1:14" ht="15">
      <c r="A67" s="133">
        <v>3376</v>
      </c>
      <c r="B67" s="134">
        <v>0.04</v>
      </c>
      <c r="C67" s="135" t="s">
        <v>160</v>
      </c>
      <c r="D67" s="136"/>
      <c r="E67" s="137" t="s">
        <v>97</v>
      </c>
      <c r="F67" s="138"/>
      <c r="G67" s="139">
        <v>6.5</v>
      </c>
      <c r="H67" s="140">
        <v>3.2500000000000001E-2</v>
      </c>
      <c r="I67" s="141">
        <f t="shared" si="9"/>
        <v>0</v>
      </c>
      <c r="J67" s="141">
        <f t="shared" si="10"/>
        <v>0</v>
      </c>
      <c r="K67" s="142">
        <f t="shared" si="11"/>
        <v>0</v>
      </c>
      <c r="L67" s="142">
        <v>0.161</v>
      </c>
      <c r="M67" s="142">
        <f t="shared" si="12"/>
        <v>0</v>
      </c>
      <c r="N67" s="143" t="s">
        <v>147</v>
      </c>
    </row>
    <row r="68" spans="1:14" ht="15">
      <c r="A68" s="133">
        <v>3345</v>
      </c>
      <c r="B68" s="134">
        <v>0.04</v>
      </c>
      <c r="C68" s="135" t="s">
        <v>161</v>
      </c>
      <c r="D68" s="136"/>
      <c r="E68" s="137" t="s">
        <v>97</v>
      </c>
      <c r="F68" s="138"/>
      <c r="G68" s="139">
        <v>6.5</v>
      </c>
      <c r="H68" s="140">
        <v>3.2500000000000001E-2</v>
      </c>
      <c r="I68" s="141">
        <f t="shared" si="9"/>
        <v>0</v>
      </c>
      <c r="J68" s="141">
        <f t="shared" si="10"/>
        <v>0</v>
      </c>
      <c r="K68" s="142">
        <f t="shared" si="11"/>
        <v>0</v>
      </c>
      <c r="L68" s="142">
        <v>0.161</v>
      </c>
      <c r="M68" s="142">
        <f t="shared" si="12"/>
        <v>0</v>
      </c>
      <c r="N68" s="143" t="s">
        <v>147</v>
      </c>
    </row>
    <row r="69" spans="1:14" ht="15">
      <c r="A69" s="167">
        <v>3338</v>
      </c>
      <c r="B69" s="168">
        <v>0.04</v>
      </c>
      <c r="C69" s="169" t="s">
        <v>162</v>
      </c>
      <c r="D69" s="170"/>
      <c r="E69" s="171" t="s">
        <v>97</v>
      </c>
      <c r="F69" s="172"/>
      <c r="G69" s="173">
        <v>6.5</v>
      </c>
      <c r="H69" s="174">
        <v>3.2500000000000001E-2</v>
      </c>
      <c r="I69" s="175">
        <f t="shared" si="9"/>
        <v>0</v>
      </c>
      <c r="J69" s="175">
        <f t="shared" si="10"/>
        <v>0</v>
      </c>
      <c r="K69" s="176">
        <f t="shared" si="11"/>
        <v>0</v>
      </c>
      <c r="L69" s="176">
        <v>0.161</v>
      </c>
      <c r="M69" s="176">
        <f t="shared" si="12"/>
        <v>0</v>
      </c>
      <c r="N69" s="177" t="s">
        <v>147</v>
      </c>
    </row>
    <row r="70" spans="1:14" ht="15">
      <c r="A70" s="111">
        <v>4854</v>
      </c>
      <c r="B70" s="112"/>
      <c r="C70" s="260" t="s">
        <v>163</v>
      </c>
      <c r="D70" s="261"/>
      <c r="E70" s="115" t="s">
        <v>97</v>
      </c>
      <c r="F70" s="116"/>
      <c r="G70" s="117">
        <v>6.5</v>
      </c>
      <c r="H70" s="216">
        <v>3.2500000000000001E-2</v>
      </c>
      <c r="I70" s="119">
        <f>F70*G70</f>
        <v>0</v>
      </c>
      <c r="J70" s="119">
        <f>I70*(1+H70)</f>
        <v>0</v>
      </c>
      <c r="K70" s="120">
        <f>F70/40</f>
        <v>0</v>
      </c>
      <c r="L70" s="120">
        <v>0.2</v>
      </c>
      <c r="M70" s="120">
        <f>F70*K70</f>
        <v>0</v>
      </c>
      <c r="N70" s="121" t="s">
        <v>164</v>
      </c>
    </row>
    <row r="71" spans="1:14" ht="15">
      <c r="A71" s="156">
        <v>3321</v>
      </c>
      <c r="B71" s="157">
        <v>0.04</v>
      </c>
      <c r="C71" s="256" t="s">
        <v>165</v>
      </c>
      <c r="D71" s="257"/>
      <c r="E71" s="160" t="s">
        <v>97</v>
      </c>
      <c r="F71" s="161"/>
      <c r="G71" s="162">
        <v>6.5</v>
      </c>
      <c r="H71" s="163">
        <v>3.2500000000000001E-2</v>
      </c>
      <c r="I71" s="164">
        <f t="shared" ref="I71:I81" si="13">F71*G71</f>
        <v>0</v>
      </c>
      <c r="J71" s="164">
        <f t="shared" ref="J71:J81" si="14">I71*(1+H71)</f>
        <v>0</v>
      </c>
      <c r="K71" s="165">
        <f t="shared" ref="K71:K81" si="15">F71/40</f>
        <v>0</v>
      </c>
      <c r="L71" s="165">
        <v>0.17100000000000001</v>
      </c>
      <c r="M71" s="165">
        <f t="shared" ref="M71:M81" si="16">F71*L71</f>
        <v>0</v>
      </c>
      <c r="N71" s="166" t="s">
        <v>166</v>
      </c>
    </row>
    <row r="72" spans="1:14" ht="15">
      <c r="A72" s="133">
        <v>4083</v>
      </c>
      <c r="B72" s="134">
        <v>0.04</v>
      </c>
      <c r="C72" s="135" t="s">
        <v>167</v>
      </c>
      <c r="D72" s="136"/>
      <c r="E72" s="137" t="s">
        <v>97</v>
      </c>
      <c r="F72" s="138"/>
      <c r="G72" s="139">
        <v>6.5</v>
      </c>
      <c r="H72" s="140">
        <v>3.2500000000000001E-2</v>
      </c>
      <c r="I72" s="141">
        <f t="shared" si="13"/>
        <v>0</v>
      </c>
      <c r="J72" s="141">
        <f t="shared" si="14"/>
        <v>0</v>
      </c>
      <c r="K72" s="142">
        <f t="shared" si="15"/>
        <v>0</v>
      </c>
      <c r="L72" s="142">
        <v>0.17100000000000001</v>
      </c>
      <c r="M72" s="142">
        <f t="shared" si="16"/>
        <v>0</v>
      </c>
      <c r="N72" s="143" t="s">
        <v>166</v>
      </c>
    </row>
    <row r="73" spans="1:14" ht="15">
      <c r="A73" s="133">
        <v>4069</v>
      </c>
      <c r="B73" s="134">
        <v>0.04</v>
      </c>
      <c r="C73" s="135" t="s">
        <v>168</v>
      </c>
      <c r="D73" s="136"/>
      <c r="E73" s="137" t="s">
        <v>97</v>
      </c>
      <c r="F73" s="138"/>
      <c r="G73" s="139">
        <v>6.5</v>
      </c>
      <c r="H73" s="140">
        <v>3.2500000000000001E-2</v>
      </c>
      <c r="I73" s="141">
        <f t="shared" si="13"/>
        <v>0</v>
      </c>
      <c r="J73" s="141">
        <f t="shared" si="14"/>
        <v>0</v>
      </c>
      <c r="K73" s="142">
        <f t="shared" si="15"/>
        <v>0</v>
      </c>
      <c r="L73" s="142">
        <v>0.17100000000000001</v>
      </c>
      <c r="M73" s="142">
        <f t="shared" si="16"/>
        <v>0</v>
      </c>
      <c r="N73" s="143" t="s">
        <v>166</v>
      </c>
    </row>
    <row r="74" spans="1:14" ht="15">
      <c r="A74" s="145">
        <v>4106</v>
      </c>
      <c r="B74" s="146">
        <v>0.04</v>
      </c>
      <c r="C74" s="147" t="s">
        <v>169</v>
      </c>
      <c r="D74" s="148"/>
      <c r="E74" s="149" t="s">
        <v>97</v>
      </c>
      <c r="F74" s="150"/>
      <c r="G74" s="151">
        <v>6.5</v>
      </c>
      <c r="H74" s="184">
        <v>3.2500000000000001E-2</v>
      </c>
      <c r="I74" s="153">
        <f t="shared" si="13"/>
        <v>0</v>
      </c>
      <c r="J74" s="153">
        <f t="shared" si="14"/>
        <v>0</v>
      </c>
      <c r="K74" s="154">
        <f t="shared" si="15"/>
        <v>0</v>
      </c>
      <c r="L74" s="154">
        <v>0.17100000000000001</v>
      </c>
      <c r="M74" s="154">
        <f t="shared" si="16"/>
        <v>0</v>
      </c>
      <c r="N74" s="155" t="s">
        <v>166</v>
      </c>
    </row>
    <row r="75" spans="1:14" ht="15">
      <c r="A75" s="133">
        <v>4076</v>
      </c>
      <c r="B75" s="134">
        <v>0.04</v>
      </c>
      <c r="C75" s="135" t="s">
        <v>170</v>
      </c>
      <c r="D75" s="136"/>
      <c r="E75" s="137" t="s">
        <v>97</v>
      </c>
      <c r="F75" s="138"/>
      <c r="G75" s="139">
        <v>6.5</v>
      </c>
      <c r="H75" s="140">
        <v>3.2500000000000001E-2</v>
      </c>
      <c r="I75" s="141">
        <f t="shared" si="13"/>
        <v>0</v>
      </c>
      <c r="J75" s="141">
        <f t="shared" si="14"/>
        <v>0</v>
      </c>
      <c r="K75" s="142">
        <f t="shared" si="15"/>
        <v>0</v>
      </c>
      <c r="L75" s="142">
        <v>0.17100000000000001</v>
      </c>
      <c r="M75" s="142">
        <f t="shared" si="16"/>
        <v>0</v>
      </c>
      <c r="N75" s="143" t="s">
        <v>166</v>
      </c>
    </row>
    <row r="76" spans="1:14" ht="15">
      <c r="A76" s="133">
        <v>4052</v>
      </c>
      <c r="B76" s="134">
        <v>0.04</v>
      </c>
      <c r="C76" s="135" t="s">
        <v>171</v>
      </c>
      <c r="D76" s="136"/>
      <c r="E76" s="137" t="s">
        <v>97</v>
      </c>
      <c r="F76" s="138"/>
      <c r="G76" s="139">
        <v>6.5</v>
      </c>
      <c r="H76" s="140">
        <v>3.2500000000000001E-2</v>
      </c>
      <c r="I76" s="141">
        <f t="shared" si="13"/>
        <v>0</v>
      </c>
      <c r="J76" s="141">
        <f t="shared" si="14"/>
        <v>0</v>
      </c>
      <c r="K76" s="142">
        <f t="shared" si="15"/>
        <v>0</v>
      </c>
      <c r="L76" s="142">
        <v>0.17100000000000001</v>
      </c>
      <c r="M76" s="142">
        <f t="shared" si="16"/>
        <v>0</v>
      </c>
      <c r="N76" s="143" t="s">
        <v>166</v>
      </c>
    </row>
    <row r="77" spans="1:14" ht="15">
      <c r="A77" s="133">
        <v>4090</v>
      </c>
      <c r="B77" s="134">
        <v>0.04</v>
      </c>
      <c r="C77" s="135" t="s">
        <v>172</v>
      </c>
      <c r="D77" s="136"/>
      <c r="E77" s="137" t="s">
        <v>97</v>
      </c>
      <c r="F77" s="138"/>
      <c r="G77" s="139">
        <v>6.5</v>
      </c>
      <c r="H77" s="140">
        <v>3.2500000000000001E-2</v>
      </c>
      <c r="I77" s="141">
        <f t="shared" si="13"/>
        <v>0</v>
      </c>
      <c r="J77" s="141">
        <f t="shared" si="14"/>
        <v>0</v>
      </c>
      <c r="K77" s="142">
        <f t="shared" si="15"/>
        <v>0</v>
      </c>
      <c r="L77" s="142">
        <v>0.17100000000000001</v>
      </c>
      <c r="M77" s="142">
        <f t="shared" si="16"/>
        <v>0</v>
      </c>
      <c r="N77" s="143" t="s">
        <v>166</v>
      </c>
    </row>
    <row r="78" spans="1:14" ht="15">
      <c r="A78" s="133">
        <v>3963</v>
      </c>
      <c r="B78" s="134">
        <v>0.04</v>
      </c>
      <c r="C78" s="135" t="s">
        <v>173</v>
      </c>
      <c r="D78" s="136"/>
      <c r="E78" s="137" t="s">
        <v>97</v>
      </c>
      <c r="F78" s="138"/>
      <c r="G78" s="139">
        <v>6.5</v>
      </c>
      <c r="H78" s="140">
        <v>3.2500000000000001E-2</v>
      </c>
      <c r="I78" s="141">
        <f t="shared" si="13"/>
        <v>0</v>
      </c>
      <c r="J78" s="141">
        <f t="shared" si="14"/>
        <v>0</v>
      </c>
      <c r="K78" s="142">
        <f t="shared" si="15"/>
        <v>0</v>
      </c>
      <c r="L78" s="142">
        <v>0.17100000000000001</v>
      </c>
      <c r="M78" s="142">
        <f t="shared" si="16"/>
        <v>0</v>
      </c>
      <c r="N78" s="143" t="s">
        <v>166</v>
      </c>
    </row>
    <row r="79" spans="1:14" ht="15">
      <c r="A79" s="133">
        <v>3956</v>
      </c>
      <c r="B79" s="134">
        <v>0.04</v>
      </c>
      <c r="C79" s="135" t="s">
        <v>174</v>
      </c>
      <c r="D79" s="136"/>
      <c r="E79" s="137" t="s">
        <v>97</v>
      </c>
      <c r="F79" s="138"/>
      <c r="G79" s="139">
        <v>6.5</v>
      </c>
      <c r="H79" s="140">
        <v>3.2500000000000001E-2</v>
      </c>
      <c r="I79" s="141">
        <f t="shared" si="13"/>
        <v>0</v>
      </c>
      <c r="J79" s="141">
        <f t="shared" si="14"/>
        <v>0</v>
      </c>
      <c r="K79" s="142">
        <f t="shared" si="15"/>
        <v>0</v>
      </c>
      <c r="L79" s="142">
        <v>0.17100000000000001</v>
      </c>
      <c r="M79" s="142">
        <f t="shared" si="16"/>
        <v>0</v>
      </c>
      <c r="N79" s="143" t="s">
        <v>166</v>
      </c>
    </row>
    <row r="80" spans="1:14" ht="15">
      <c r="A80" s="133">
        <v>3349</v>
      </c>
      <c r="B80" s="134">
        <v>0.04</v>
      </c>
      <c r="C80" s="135" t="s">
        <v>175</v>
      </c>
      <c r="D80" s="136"/>
      <c r="E80" s="137" t="s">
        <v>97</v>
      </c>
      <c r="F80" s="138"/>
      <c r="G80" s="139">
        <v>6.5</v>
      </c>
      <c r="H80" s="140">
        <v>3.2500000000000001E-2</v>
      </c>
      <c r="I80" s="141">
        <f t="shared" si="13"/>
        <v>0</v>
      </c>
      <c r="J80" s="141">
        <f t="shared" si="14"/>
        <v>0</v>
      </c>
      <c r="K80" s="142">
        <f t="shared" si="15"/>
        <v>0</v>
      </c>
      <c r="L80" s="142">
        <v>0.17100000000000001</v>
      </c>
      <c r="M80" s="142">
        <f t="shared" si="16"/>
        <v>0</v>
      </c>
      <c r="N80" s="143" t="s">
        <v>166</v>
      </c>
    </row>
    <row r="81" spans="1:14" ht="15">
      <c r="A81" s="133">
        <v>4045</v>
      </c>
      <c r="B81" s="134">
        <v>0.04</v>
      </c>
      <c r="C81" s="135" t="s">
        <v>176</v>
      </c>
      <c r="D81" s="136"/>
      <c r="E81" s="137" t="s">
        <v>97</v>
      </c>
      <c r="F81" s="138"/>
      <c r="G81" s="139">
        <v>6.5</v>
      </c>
      <c r="H81" s="140">
        <v>3.2500000000000001E-2</v>
      </c>
      <c r="I81" s="141">
        <f t="shared" si="13"/>
        <v>0</v>
      </c>
      <c r="J81" s="141">
        <f t="shared" si="14"/>
        <v>0</v>
      </c>
      <c r="K81" s="142">
        <f t="shared" si="15"/>
        <v>0</v>
      </c>
      <c r="L81" s="142">
        <v>0.17100000000000001</v>
      </c>
      <c r="M81" s="142">
        <f t="shared" si="16"/>
        <v>0</v>
      </c>
      <c r="N81" s="143" t="s">
        <v>166</v>
      </c>
    </row>
    <row r="82" spans="1:14" ht="15">
      <c r="A82" s="224" t="s">
        <v>177</v>
      </c>
      <c r="B82" s="134"/>
      <c r="C82" s="248" t="s">
        <v>178</v>
      </c>
      <c r="D82" s="249"/>
      <c r="E82" s="137" t="s">
        <v>97</v>
      </c>
      <c r="F82" s="138"/>
      <c r="G82" s="139">
        <v>6.5</v>
      </c>
      <c r="H82" s="140">
        <v>3.2500000000000001E-2</v>
      </c>
      <c r="I82" s="141">
        <f t="shared" ref="I82:I90" si="17">F82*G82</f>
        <v>0</v>
      </c>
      <c r="J82" s="141">
        <f t="shared" ref="J82:J90" si="18">I82*(1+H82)</f>
        <v>0</v>
      </c>
      <c r="K82" s="142">
        <f t="shared" ref="K82:K90" si="19">F82/40</f>
        <v>0</v>
      </c>
      <c r="L82" s="142">
        <v>0.17100000000000001</v>
      </c>
      <c r="M82" s="142">
        <f t="shared" ref="M82:M90" si="20">F82*L82</f>
        <v>0</v>
      </c>
      <c r="N82" s="143" t="s">
        <v>166</v>
      </c>
    </row>
    <row r="83" spans="1:14" ht="15">
      <c r="A83" s="224" t="s">
        <v>179</v>
      </c>
      <c r="B83" s="134"/>
      <c r="C83" s="248" t="s">
        <v>180</v>
      </c>
      <c r="D83" s="249"/>
      <c r="E83" s="137" t="s">
        <v>97</v>
      </c>
      <c r="F83" s="138"/>
      <c r="G83" s="139">
        <v>6.5</v>
      </c>
      <c r="H83" s="140">
        <v>3.2500000000000001E-2</v>
      </c>
      <c r="I83" s="141">
        <f t="shared" si="17"/>
        <v>0</v>
      </c>
      <c r="J83" s="141">
        <f t="shared" si="18"/>
        <v>0</v>
      </c>
      <c r="K83" s="142">
        <f t="shared" si="19"/>
        <v>0</v>
      </c>
      <c r="L83" s="142">
        <v>0.17100000000000001</v>
      </c>
      <c r="M83" s="142">
        <f t="shared" si="20"/>
        <v>0</v>
      </c>
      <c r="N83" s="143" t="s">
        <v>166</v>
      </c>
    </row>
    <row r="84" spans="1:14" ht="15">
      <c r="A84" s="224" t="s">
        <v>181</v>
      </c>
      <c r="B84" s="134"/>
      <c r="C84" s="248" t="s">
        <v>182</v>
      </c>
      <c r="D84" s="249"/>
      <c r="E84" s="137" t="s">
        <v>97</v>
      </c>
      <c r="F84" s="138"/>
      <c r="G84" s="139">
        <v>6.5</v>
      </c>
      <c r="H84" s="140">
        <v>3.2500000000000001E-2</v>
      </c>
      <c r="I84" s="141">
        <f t="shared" si="17"/>
        <v>0</v>
      </c>
      <c r="J84" s="141">
        <f t="shared" si="18"/>
        <v>0</v>
      </c>
      <c r="K84" s="142">
        <f t="shared" si="19"/>
        <v>0</v>
      </c>
      <c r="L84" s="142">
        <v>0.17100000000000001</v>
      </c>
      <c r="M84" s="142">
        <f t="shared" si="20"/>
        <v>0</v>
      </c>
      <c r="N84" s="143" t="s">
        <v>166</v>
      </c>
    </row>
    <row r="85" spans="1:14" ht="15">
      <c r="A85" s="224" t="s">
        <v>183</v>
      </c>
      <c r="B85" s="134"/>
      <c r="C85" s="248" t="s">
        <v>184</v>
      </c>
      <c r="D85" s="249"/>
      <c r="E85" s="137" t="s">
        <v>97</v>
      </c>
      <c r="F85" s="138"/>
      <c r="G85" s="139">
        <v>6.5</v>
      </c>
      <c r="H85" s="140">
        <v>3.2500000000000001E-2</v>
      </c>
      <c r="I85" s="141">
        <f t="shared" si="17"/>
        <v>0</v>
      </c>
      <c r="J85" s="141">
        <f t="shared" si="18"/>
        <v>0</v>
      </c>
      <c r="K85" s="142">
        <f t="shared" si="19"/>
        <v>0</v>
      </c>
      <c r="L85" s="142">
        <v>0.17100000000000001</v>
      </c>
      <c r="M85" s="142">
        <f t="shared" si="20"/>
        <v>0</v>
      </c>
      <c r="N85" s="143" t="s">
        <v>166</v>
      </c>
    </row>
    <row r="86" spans="1:14" ht="15">
      <c r="A86" s="226" t="s">
        <v>185</v>
      </c>
      <c r="B86" s="146"/>
      <c r="C86" s="252" t="s">
        <v>186</v>
      </c>
      <c r="D86" s="253"/>
      <c r="E86" s="149" t="s">
        <v>97</v>
      </c>
      <c r="F86" s="150"/>
      <c r="G86" s="151">
        <v>6.5</v>
      </c>
      <c r="H86" s="184">
        <v>3.2500000000000001E-2</v>
      </c>
      <c r="I86" s="153">
        <f t="shared" si="17"/>
        <v>0</v>
      </c>
      <c r="J86" s="153">
        <f t="shared" si="18"/>
        <v>0</v>
      </c>
      <c r="K86" s="154">
        <f t="shared" si="19"/>
        <v>0</v>
      </c>
      <c r="L86" s="154">
        <v>0.17100000000000001</v>
      </c>
      <c r="M86" s="154">
        <f t="shared" si="20"/>
        <v>0</v>
      </c>
      <c r="N86" s="155" t="s">
        <v>166</v>
      </c>
    </row>
    <row r="87" spans="1:14" ht="15">
      <c r="A87" s="223">
        <v>6414</v>
      </c>
      <c r="B87" s="157"/>
      <c r="C87" s="158" t="s">
        <v>187</v>
      </c>
      <c r="D87" s="159"/>
      <c r="E87" s="160" t="s">
        <v>97</v>
      </c>
      <c r="F87" s="161"/>
      <c r="G87" s="162">
        <v>6.5</v>
      </c>
      <c r="H87" s="163">
        <v>3.2500000000000001E-2</v>
      </c>
      <c r="I87" s="164">
        <f t="shared" si="17"/>
        <v>0</v>
      </c>
      <c r="J87" s="164">
        <f t="shared" si="18"/>
        <v>0</v>
      </c>
      <c r="K87" s="165">
        <f t="shared" si="19"/>
        <v>0</v>
      </c>
      <c r="L87" s="165">
        <v>0.17100000000000001</v>
      </c>
      <c r="M87" s="165">
        <f t="shared" si="20"/>
        <v>0</v>
      </c>
      <c r="N87" s="166" t="s">
        <v>166</v>
      </c>
    </row>
    <row r="88" spans="1:14" ht="15">
      <c r="A88" s="224">
        <v>6384</v>
      </c>
      <c r="B88" s="134"/>
      <c r="C88" s="135" t="s">
        <v>188</v>
      </c>
      <c r="D88" s="136"/>
      <c r="E88" s="137" t="s">
        <v>97</v>
      </c>
      <c r="F88" s="138"/>
      <c r="G88" s="139">
        <v>6.5</v>
      </c>
      <c r="H88" s="140">
        <v>3.2500000000000001E-2</v>
      </c>
      <c r="I88" s="141">
        <f t="shared" si="17"/>
        <v>0</v>
      </c>
      <c r="J88" s="141">
        <f t="shared" si="18"/>
        <v>0</v>
      </c>
      <c r="K88" s="142">
        <f t="shared" si="19"/>
        <v>0</v>
      </c>
      <c r="L88" s="142">
        <v>0.17100000000000001</v>
      </c>
      <c r="M88" s="142">
        <f t="shared" si="20"/>
        <v>0</v>
      </c>
      <c r="N88" s="143" t="s">
        <v>166</v>
      </c>
    </row>
    <row r="89" spans="1:14" ht="15">
      <c r="A89" s="224">
        <v>6391</v>
      </c>
      <c r="B89" s="134"/>
      <c r="C89" s="135" t="s">
        <v>189</v>
      </c>
      <c r="D89" s="136"/>
      <c r="E89" s="137" t="s">
        <v>97</v>
      </c>
      <c r="F89" s="138"/>
      <c r="G89" s="139">
        <v>6.5</v>
      </c>
      <c r="H89" s="140">
        <v>3.2500000000000001E-2</v>
      </c>
      <c r="I89" s="141">
        <f t="shared" si="17"/>
        <v>0</v>
      </c>
      <c r="J89" s="141">
        <f t="shared" si="18"/>
        <v>0</v>
      </c>
      <c r="K89" s="142">
        <f t="shared" si="19"/>
        <v>0</v>
      </c>
      <c r="L89" s="142">
        <v>0.17100000000000001</v>
      </c>
      <c r="M89" s="142">
        <f t="shared" si="20"/>
        <v>0</v>
      </c>
      <c r="N89" s="143" t="s">
        <v>166</v>
      </c>
    </row>
    <row r="90" spans="1:14" ht="15.75" thickBot="1">
      <c r="A90" s="225">
        <v>6407</v>
      </c>
      <c r="B90" s="168"/>
      <c r="C90" s="169" t="s">
        <v>190</v>
      </c>
      <c r="D90" s="170"/>
      <c r="E90" s="171" t="s">
        <v>97</v>
      </c>
      <c r="F90" s="172"/>
      <c r="G90" s="173">
        <v>6.5</v>
      </c>
      <c r="H90" s="174">
        <v>3.2500000000000001E-2</v>
      </c>
      <c r="I90" s="175">
        <f t="shared" si="17"/>
        <v>0</v>
      </c>
      <c r="J90" s="175">
        <f t="shared" si="18"/>
        <v>0</v>
      </c>
      <c r="K90" s="176">
        <f t="shared" si="19"/>
        <v>0</v>
      </c>
      <c r="L90" s="176">
        <v>0.17100000000000001</v>
      </c>
      <c r="M90" s="176">
        <f t="shared" si="20"/>
        <v>0</v>
      </c>
      <c r="N90" s="177" t="s">
        <v>166</v>
      </c>
    </row>
    <row r="91" spans="1:14" ht="15">
      <c r="A91" s="122">
        <v>9330</v>
      </c>
      <c r="B91" s="123">
        <v>0.04</v>
      </c>
      <c r="C91" s="124" t="s">
        <v>191</v>
      </c>
      <c r="D91" s="125"/>
      <c r="E91" s="126" t="s">
        <v>192</v>
      </c>
      <c r="F91" s="127"/>
      <c r="G91" s="128">
        <v>5</v>
      </c>
      <c r="H91" s="129">
        <v>3.2500000000000001E-2</v>
      </c>
      <c r="I91" s="130">
        <f t="shared" ref="I91:I129" si="21">F91*G91</f>
        <v>0</v>
      </c>
      <c r="J91" s="130">
        <f t="shared" ref="J91:J98" si="22">I91*(1+H91)</f>
        <v>0</v>
      </c>
      <c r="K91" s="131">
        <f t="shared" ref="K91:K99" si="23">F91/40</f>
        <v>0</v>
      </c>
      <c r="L91" s="131">
        <v>7.0000000000000007E-2</v>
      </c>
      <c r="M91" s="131">
        <f t="shared" ref="M91:M129" si="24">F91*L91</f>
        <v>0</v>
      </c>
      <c r="N91" s="132" t="s">
        <v>166</v>
      </c>
    </row>
    <row r="92" spans="1:14" ht="15">
      <c r="A92" s="133">
        <v>9347</v>
      </c>
      <c r="B92" s="134">
        <v>0.04</v>
      </c>
      <c r="C92" s="135" t="s">
        <v>193</v>
      </c>
      <c r="D92" s="136"/>
      <c r="E92" s="137" t="s">
        <v>192</v>
      </c>
      <c r="F92" s="138"/>
      <c r="G92" s="139">
        <v>5</v>
      </c>
      <c r="H92" s="140">
        <v>3.2500000000000001E-2</v>
      </c>
      <c r="I92" s="141">
        <f t="shared" si="21"/>
        <v>0</v>
      </c>
      <c r="J92" s="141">
        <f t="shared" si="22"/>
        <v>0</v>
      </c>
      <c r="K92" s="142">
        <f t="shared" si="23"/>
        <v>0</v>
      </c>
      <c r="L92" s="142">
        <v>7.0000000000000007E-2</v>
      </c>
      <c r="M92" s="142">
        <f t="shared" si="24"/>
        <v>0</v>
      </c>
      <c r="N92" s="143" t="s">
        <v>166</v>
      </c>
    </row>
    <row r="93" spans="1:14" ht="15">
      <c r="A93" s="133">
        <v>9354</v>
      </c>
      <c r="B93" s="134">
        <v>0.04</v>
      </c>
      <c r="C93" s="135" t="s">
        <v>194</v>
      </c>
      <c r="D93" s="136"/>
      <c r="E93" s="137" t="s">
        <v>192</v>
      </c>
      <c r="F93" s="138"/>
      <c r="G93" s="139">
        <v>5</v>
      </c>
      <c r="H93" s="140">
        <v>3.2500000000000001E-2</v>
      </c>
      <c r="I93" s="141">
        <f t="shared" si="21"/>
        <v>0</v>
      </c>
      <c r="J93" s="141">
        <f t="shared" si="22"/>
        <v>0</v>
      </c>
      <c r="K93" s="142">
        <f t="shared" si="23"/>
        <v>0</v>
      </c>
      <c r="L93" s="142">
        <v>7.0000000000000007E-2</v>
      </c>
      <c r="M93" s="142">
        <f t="shared" si="24"/>
        <v>0</v>
      </c>
      <c r="N93" s="143" t="s">
        <v>166</v>
      </c>
    </row>
    <row r="94" spans="1:14" ht="15">
      <c r="A94" s="133">
        <v>9361</v>
      </c>
      <c r="B94" s="134">
        <v>0.04</v>
      </c>
      <c r="C94" s="135" t="s">
        <v>195</v>
      </c>
      <c r="D94" s="136"/>
      <c r="E94" s="137" t="s">
        <v>192</v>
      </c>
      <c r="F94" s="138"/>
      <c r="G94" s="139">
        <v>5</v>
      </c>
      <c r="H94" s="140">
        <v>3.2500000000000001E-2</v>
      </c>
      <c r="I94" s="141">
        <f t="shared" si="21"/>
        <v>0</v>
      </c>
      <c r="J94" s="141">
        <f t="shared" si="22"/>
        <v>0</v>
      </c>
      <c r="K94" s="142">
        <f t="shared" si="23"/>
        <v>0</v>
      </c>
      <c r="L94" s="142">
        <v>7.0000000000000007E-2</v>
      </c>
      <c r="M94" s="142">
        <f t="shared" si="24"/>
        <v>0</v>
      </c>
      <c r="N94" s="143" t="s">
        <v>166</v>
      </c>
    </row>
    <row r="95" spans="1:14" ht="15">
      <c r="A95" s="133">
        <v>9378</v>
      </c>
      <c r="B95" s="134">
        <v>0.04</v>
      </c>
      <c r="C95" s="135" t="s">
        <v>196</v>
      </c>
      <c r="D95" s="136"/>
      <c r="E95" s="137" t="s">
        <v>192</v>
      </c>
      <c r="F95" s="138"/>
      <c r="G95" s="139">
        <v>5</v>
      </c>
      <c r="H95" s="140">
        <v>3.2500000000000001E-2</v>
      </c>
      <c r="I95" s="141">
        <f t="shared" si="21"/>
        <v>0</v>
      </c>
      <c r="J95" s="141">
        <f t="shared" si="22"/>
        <v>0</v>
      </c>
      <c r="K95" s="142">
        <f t="shared" si="23"/>
        <v>0</v>
      </c>
      <c r="L95" s="142">
        <v>7.0000000000000007E-2</v>
      </c>
      <c r="M95" s="142">
        <f t="shared" si="24"/>
        <v>0</v>
      </c>
      <c r="N95" s="143" t="s">
        <v>166</v>
      </c>
    </row>
    <row r="96" spans="1:14" ht="15">
      <c r="A96" s="133">
        <v>9385</v>
      </c>
      <c r="B96" s="134">
        <v>0.04</v>
      </c>
      <c r="C96" s="135" t="s">
        <v>197</v>
      </c>
      <c r="D96" s="136"/>
      <c r="E96" s="137" t="s">
        <v>192</v>
      </c>
      <c r="F96" s="138"/>
      <c r="G96" s="139">
        <v>5</v>
      </c>
      <c r="H96" s="140">
        <v>3.2500000000000001E-2</v>
      </c>
      <c r="I96" s="141">
        <f t="shared" si="21"/>
        <v>0</v>
      </c>
      <c r="J96" s="141">
        <f t="shared" si="22"/>
        <v>0</v>
      </c>
      <c r="K96" s="142">
        <f t="shared" si="23"/>
        <v>0</v>
      </c>
      <c r="L96" s="142">
        <v>7.0000000000000007E-2</v>
      </c>
      <c r="M96" s="142">
        <f t="shared" si="24"/>
        <v>0</v>
      </c>
      <c r="N96" s="143" t="s">
        <v>166</v>
      </c>
    </row>
    <row r="97" spans="1:14" ht="15">
      <c r="A97" s="133">
        <v>9392</v>
      </c>
      <c r="B97" s="134">
        <v>0.04</v>
      </c>
      <c r="C97" s="135" t="s">
        <v>198</v>
      </c>
      <c r="D97" s="136"/>
      <c r="E97" s="137" t="s">
        <v>192</v>
      </c>
      <c r="F97" s="138"/>
      <c r="G97" s="139">
        <v>5</v>
      </c>
      <c r="H97" s="140">
        <v>3.2500000000000001E-2</v>
      </c>
      <c r="I97" s="141">
        <f t="shared" si="21"/>
        <v>0</v>
      </c>
      <c r="J97" s="141">
        <f t="shared" si="22"/>
        <v>0</v>
      </c>
      <c r="K97" s="142">
        <f t="shared" si="23"/>
        <v>0</v>
      </c>
      <c r="L97" s="142">
        <v>7.0000000000000007E-2</v>
      </c>
      <c r="M97" s="142">
        <f t="shared" si="24"/>
        <v>0</v>
      </c>
      <c r="N97" s="143" t="s">
        <v>166</v>
      </c>
    </row>
    <row r="98" spans="1:14" ht="15">
      <c r="A98" s="133">
        <v>9408</v>
      </c>
      <c r="B98" s="134">
        <v>0.04</v>
      </c>
      <c r="C98" s="135" t="s">
        <v>199</v>
      </c>
      <c r="D98" s="136"/>
      <c r="E98" s="137" t="s">
        <v>192</v>
      </c>
      <c r="F98" s="138"/>
      <c r="G98" s="139">
        <v>5</v>
      </c>
      <c r="H98" s="140">
        <v>3.2500000000000001E-2</v>
      </c>
      <c r="I98" s="141">
        <f t="shared" si="21"/>
        <v>0</v>
      </c>
      <c r="J98" s="141">
        <f t="shared" si="22"/>
        <v>0</v>
      </c>
      <c r="K98" s="142">
        <f t="shared" si="23"/>
        <v>0</v>
      </c>
      <c r="L98" s="142">
        <v>7.0000000000000007E-2</v>
      </c>
      <c r="M98" s="142">
        <f t="shared" si="24"/>
        <v>0</v>
      </c>
      <c r="N98" s="143" t="s">
        <v>166</v>
      </c>
    </row>
    <row r="99" spans="1:14" ht="15">
      <c r="A99" s="167">
        <v>1716</v>
      </c>
      <c r="B99" s="168">
        <v>0.04</v>
      </c>
      <c r="C99" s="169" t="s">
        <v>200</v>
      </c>
      <c r="D99" s="169"/>
      <c r="E99" s="171" t="s">
        <v>192</v>
      </c>
      <c r="F99" s="172"/>
      <c r="G99" s="173">
        <v>5</v>
      </c>
      <c r="H99" s="174">
        <v>3.2500000000000001E-2</v>
      </c>
      <c r="I99" s="175">
        <f t="shared" si="21"/>
        <v>0</v>
      </c>
      <c r="J99" s="175">
        <f t="shared" ref="J99:J104" si="25">I99*(1+H99)</f>
        <v>0</v>
      </c>
      <c r="K99" s="176">
        <f t="shared" si="23"/>
        <v>0</v>
      </c>
      <c r="L99" s="176">
        <v>7.0000000000000007E-2</v>
      </c>
      <c r="M99" s="176">
        <f t="shared" si="24"/>
        <v>0</v>
      </c>
      <c r="N99" s="177" t="s">
        <v>166</v>
      </c>
    </row>
    <row r="100" spans="1:14" ht="15">
      <c r="A100" s="156">
        <v>2782</v>
      </c>
      <c r="B100" s="157">
        <v>0.04</v>
      </c>
      <c r="C100" s="258" t="s">
        <v>201</v>
      </c>
      <c r="D100" s="259"/>
      <c r="E100" s="160" t="s">
        <v>97</v>
      </c>
      <c r="F100" s="161"/>
      <c r="G100" s="162">
        <v>8.5</v>
      </c>
      <c r="H100" s="163">
        <v>3.2500000000000001E-2</v>
      </c>
      <c r="I100" s="164">
        <f t="shared" si="21"/>
        <v>0</v>
      </c>
      <c r="J100" s="164">
        <f t="shared" si="25"/>
        <v>0</v>
      </c>
      <c r="K100" s="165">
        <f t="shared" ref="K100:K129" si="26">F100/50</f>
        <v>0</v>
      </c>
      <c r="L100" s="165">
        <v>0.23499999999999999</v>
      </c>
      <c r="M100" s="165">
        <f t="shared" si="24"/>
        <v>0</v>
      </c>
      <c r="N100" s="166" t="s">
        <v>120</v>
      </c>
    </row>
    <row r="101" spans="1:14" ht="15">
      <c r="A101" s="133">
        <v>8982</v>
      </c>
      <c r="B101" s="134">
        <v>0.04</v>
      </c>
      <c r="C101" s="135" t="s">
        <v>202</v>
      </c>
      <c r="D101" s="136"/>
      <c r="E101" s="137" t="s">
        <v>203</v>
      </c>
      <c r="F101" s="138"/>
      <c r="G101" s="139">
        <v>8.5</v>
      </c>
      <c r="H101" s="140">
        <v>3.2500000000000001E-2</v>
      </c>
      <c r="I101" s="141">
        <f t="shared" si="21"/>
        <v>0</v>
      </c>
      <c r="J101" s="141">
        <f t="shared" si="25"/>
        <v>0</v>
      </c>
      <c r="K101" s="142">
        <f t="shared" si="26"/>
        <v>0</v>
      </c>
      <c r="L101" s="142">
        <v>0.23499999999999999</v>
      </c>
      <c r="M101" s="142">
        <f t="shared" si="24"/>
        <v>0</v>
      </c>
      <c r="N101" s="143" t="s">
        <v>120</v>
      </c>
    </row>
    <row r="102" spans="1:14" ht="15">
      <c r="A102" s="133">
        <v>8913</v>
      </c>
      <c r="B102" s="134">
        <v>0.04</v>
      </c>
      <c r="C102" s="135" t="s">
        <v>204</v>
      </c>
      <c r="D102" s="136"/>
      <c r="E102" s="137" t="s">
        <v>203</v>
      </c>
      <c r="F102" s="138"/>
      <c r="G102" s="139">
        <v>8.5</v>
      </c>
      <c r="H102" s="140">
        <v>3.2500000000000001E-2</v>
      </c>
      <c r="I102" s="141">
        <f t="shared" si="21"/>
        <v>0</v>
      </c>
      <c r="J102" s="141">
        <f t="shared" si="25"/>
        <v>0</v>
      </c>
      <c r="K102" s="142">
        <f t="shared" si="26"/>
        <v>0</v>
      </c>
      <c r="L102" s="142">
        <v>0.23499999999999999</v>
      </c>
      <c r="M102" s="142">
        <f t="shared" si="24"/>
        <v>0</v>
      </c>
      <c r="N102" s="143" t="s">
        <v>120</v>
      </c>
    </row>
    <row r="103" spans="1:14" ht="15">
      <c r="A103" s="133">
        <v>8906</v>
      </c>
      <c r="B103" s="134">
        <v>0.04</v>
      </c>
      <c r="C103" s="135" t="s">
        <v>205</v>
      </c>
      <c r="D103" s="136"/>
      <c r="E103" s="137" t="s">
        <v>203</v>
      </c>
      <c r="F103" s="138"/>
      <c r="G103" s="139">
        <v>8.5</v>
      </c>
      <c r="H103" s="140">
        <v>3.2500000000000001E-2</v>
      </c>
      <c r="I103" s="141">
        <f t="shared" si="21"/>
        <v>0</v>
      </c>
      <c r="J103" s="141">
        <f t="shared" si="25"/>
        <v>0</v>
      </c>
      <c r="K103" s="142">
        <f t="shared" si="26"/>
        <v>0</v>
      </c>
      <c r="L103" s="142">
        <v>0.23499999999999999</v>
      </c>
      <c r="M103" s="142">
        <f t="shared" si="24"/>
        <v>0</v>
      </c>
      <c r="N103" s="143" t="s">
        <v>120</v>
      </c>
    </row>
    <row r="104" spans="1:14" ht="15">
      <c r="A104" s="133">
        <v>8920</v>
      </c>
      <c r="B104" s="134">
        <v>0.04</v>
      </c>
      <c r="C104" s="135" t="s">
        <v>206</v>
      </c>
      <c r="D104" s="136"/>
      <c r="E104" s="137" t="s">
        <v>203</v>
      </c>
      <c r="F104" s="138"/>
      <c r="G104" s="139">
        <v>8.5</v>
      </c>
      <c r="H104" s="140">
        <v>3.2500000000000001E-2</v>
      </c>
      <c r="I104" s="141">
        <f t="shared" si="21"/>
        <v>0</v>
      </c>
      <c r="J104" s="141">
        <f t="shared" si="25"/>
        <v>0</v>
      </c>
      <c r="K104" s="142">
        <f t="shared" si="26"/>
        <v>0</v>
      </c>
      <c r="L104" s="142">
        <v>0.23499999999999999</v>
      </c>
      <c r="M104" s="142">
        <f t="shared" si="24"/>
        <v>0</v>
      </c>
      <c r="N104" s="143" t="s">
        <v>120</v>
      </c>
    </row>
    <row r="105" spans="1:14" ht="15">
      <c r="A105" s="167">
        <v>2775</v>
      </c>
      <c r="B105" s="168">
        <v>0.04</v>
      </c>
      <c r="C105" s="182" t="s">
        <v>207</v>
      </c>
      <c r="D105" s="183"/>
      <c r="E105" s="171" t="s">
        <v>203</v>
      </c>
      <c r="F105" s="172"/>
      <c r="G105" s="173">
        <v>8.5</v>
      </c>
      <c r="H105" s="174">
        <v>3.2500000000000001E-2</v>
      </c>
      <c r="I105" s="175">
        <f t="shared" si="21"/>
        <v>0</v>
      </c>
      <c r="J105" s="175">
        <f t="shared" ref="J105:J129" si="27">I105*(1+H105)</f>
        <v>0</v>
      </c>
      <c r="K105" s="176">
        <f t="shared" si="26"/>
        <v>0</v>
      </c>
      <c r="L105" s="176">
        <v>0.23499999999999999</v>
      </c>
      <c r="M105" s="176">
        <f t="shared" si="24"/>
        <v>0</v>
      </c>
      <c r="N105" s="177" t="s">
        <v>120</v>
      </c>
    </row>
    <row r="106" spans="1:14" ht="15">
      <c r="A106" s="156">
        <v>8036</v>
      </c>
      <c r="B106" s="157">
        <v>0.04</v>
      </c>
      <c r="C106" s="158" t="s">
        <v>208</v>
      </c>
      <c r="D106" s="159"/>
      <c r="E106" s="160" t="s">
        <v>203</v>
      </c>
      <c r="F106" s="161"/>
      <c r="G106" s="162">
        <v>9.9</v>
      </c>
      <c r="H106" s="163">
        <v>3.2500000000000001E-2</v>
      </c>
      <c r="I106" s="164">
        <f t="shared" si="21"/>
        <v>0</v>
      </c>
      <c r="J106" s="164">
        <f t="shared" si="27"/>
        <v>0</v>
      </c>
      <c r="K106" s="165">
        <f t="shared" si="26"/>
        <v>0</v>
      </c>
      <c r="L106" s="165">
        <v>0.155</v>
      </c>
      <c r="M106" s="165">
        <f t="shared" si="24"/>
        <v>0</v>
      </c>
      <c r="N106" s="166" t="s">
        <v>209</v>
      </c>
    </row>
    <row r="107" spans="1:14" ht="15">
      <c r="A107" s="133">
        <v>8043</v>
      </c>
      <c r="B107" s="134">
        <v>0.04</v>
      </c>
      <c r="C107" s="135" t="s">
        <v>210</v>
      </c>
      <c r="D107" s="136"/>
      <c r="E107" s="137" t="s">
        <v>203</v>
      </c>
      <c r="F107" s="138"/>
      <c r="G107" s="139">
        <v>9.9</v>
      </c>
      <c r="H107" s="140">
        <v>3.2500000000000001E-2</v>
      </c>
      <c r="I107" s="141">
        <f t="shared" si="21"/>
        <v>0</v>
      </c>
      <c r="J107" s="141">
        <f t="shared" si="27"/>
        <v>0</v>
      </c>
      <c r="K107" s="142">
        <f t="shared" si="26"/>
        <v>0</v>
      </c>
      <c r="L107" s="142">
        <v>0.155</v>
      </c>
      <c r="M107" s="142">
        <f t="shared" si="24"/>
        <v>0</v>
      </c>
      <c r="N107" s="143" t="s">
        <v>209</v>
      </c>
    </row>
    <row r="108" spans="1:14" ht="15">
      <c r="A108" s="133">
        <v>8050</v>
      </c>
      <c r="B108" s="134">
        <v>0.04</v>
      </c>
      <c r="C108" s="135" t="s">
        <v>211</v>
      </c>
      <c r="D108" s="136"/>
      <c r="E108" s="137" t="s">
        <v>203</v>
      </c>
      <c r="F108" s="138"/>
      <c r="G108" s="139">
        <v>9.9</v>
      </c>
      <c r="H108" s="140">
        <v>3.2500000000000001E-2</v>
      </c>
      <c r="I108" s="141">
        <f t="shared" si="21"/>
        <v>0</v>
      </c>
      <c r="J108" s="141">
        <f t="shared" si="27"/>
        <v>0</v>
      </c>
      <c r="K108" s="142">
        <f t="shared" si="26"/>
        <v>0</v>
      </c>
      <c r="L108" s="142">
        <v>0.155</v>
      </c>
      <c r="M108" s="142">
        <f t="shared" si="24"/>
        <v>0</v>
      </c>
      <c r="N108" s="143" t="s">
        <v>209</v>
      </c>
    </row>
    <row r="109" spans="1:14" ht="15">
      <c r="A109" s="133">
        <v>8067</v>
      </c>
      <c r="B109" s="134">
        <v>0.04</v>
      </c>
      <c r="C109" s="135" t="s">
        <v>212</v>
      </c>
      <c r="D109" s="136"/>
      <c r="E109" s="137" t="s">
        <v>203</v>
      </c>
      <c r="F109" s="138"/>
      <c r="G109" s="139">
        <v>9.9</v>
      </c>
      <c r="H109" s="140">
        <v>3.2500000000000001E-2</v>
      </c>
      <c r="I109" s="141">
        <f t="shared" si="21"/>
        <v>0</v>
      </c>
      <c r="J109" s="141">
        <f t="shared" si="27"/>
        <v>0</v>
      </c>
      <c r="K109" s="142">
        <f t="shared" si="26"/>
        <v>0</v>
      </c>
      <c r="L109" s="142">
        <v>0.155</v>
      </c>
      <c r="M109" s="142">
        <f t="shared" si="24"/>
        <v>0</v>
      </c>
      <c r="N109" s="143" t="s">
        <v>209</v>
      </c>
    </row>
    <row r="110" spans="1:14" ht="15">
      <c r="A110" s="133">
        <v>8074</v>
      </c>
      <c r="B110" s="134">
        <v>0.04</v>
      </c>
      <c r="C110" s="135" t="s">
        <v>213</v>
      </c>
      <c r="D110" s="136"/>
      <c r="E110" s="137" t="s">
        <v>203</v>
      </c>
      <c r="F110" s="138"/>
      <c r="G110" s="139">
        <v>9.9</v>
      </c>
      <c r="H110" s="140">
        <v>3.2500000000000001E-2</v>
      </c>
      <c r="I110" s="141">
        <f t="shared" si="21"/>
        <v>0</v>
      </c>
      <c r="J110" s="141">
        <f t="shared" si="27"/>
        <v>0</v>
      </c>
      <c r="K110" s="142">
        <f t="shared" si="26"/>
        <v>0</v>
      </c>
      <c r="L110" s="142">
        <v>0.155</v>
      </c>
      <c r="M110" s="142">
        <f t="shared" si="24"/>
        <v>0</v>
      </c>
      <c r="N110" s="143" t="s">
        <v>209</v>
      </c>
    </row>
    <row r="111" spans="1:14" ht="15">
      <c r="A111" s="133">
        <v>8845</v>
      </c>
      <c r="B111" s="134">
        <v>0.04</v>
      </c>
      <c r="C111" s="135" t="s">
        <v>214</v>
      </c>
      <c r="D111" s="136"/>
      <c r="E111" s="137" t="s">
        <v>203</v>
      </c>
      <c r="F111" s="138"/>
      <c r="G111" s="139">
        <v>9.9</v>
      </c>
      <c r="H111" s="140">
        <v>3.2500000000000001E-2</v>
      </c>
      <c r="I111" s="141">
        <f t="shared" si="21"/>
        <v>0</v>
      </c>
      <c r="J111" s="141">
        <f t="shared" si="27"/>
        <v>0</v>
      </c>
      <c r="K111" s="142">
        <f t="shared" si="26"/>
        <v>0</v>
      </c>
      <c r="L111" s="142">
        <v>0.155</v>
      </c>
      <c r="M111" s="142">
        <f t="shared" si="24"/>
        <v>0</v>
      </c>
      <c r="N111" s="143" t="s">
        <v>209</v>
      </c>
    </row>
    <row r="112" spans="1:14" ht="15">
      <c r="A112" s="167">
        <v>8852</v>
      </c>
      <c r="B112" s="168">
        <v>0.04</v>
      </c>
      <c r="C112" s="169" t="s">
        <v>215</v>
      </c>
      <c r="D112" s="170"/>
      <c r="E112" s="171" t="s">
        <v>203</v>
      </c>
      <c r="F112" s="172"/>
      <c r="G112" s="173">
        <v>9.9</v>
      </c>
      <c r="H112" s="174">
        <v>3.2500000000000001E-2</v>
      </c>
      <c r="I112" s="175">
        <f t="shared" si="21"/>
        <v>0</v>
      </c>
      <c r="J112" s="175">
        <f t="shared" si="27"/>
        <v>0</v>
      </c>
      <c r="K112" s="176">
        <f t="shared" si="26"/>
        <v>0</v>
      </c>
      <c r="L112" s="176">
        <v>0.155</v>
      </c>
      <c r="M112" s="176">
        <f t="shared" si="24"/>
        <v>0</v>
      </c>
      <c r="N112" s="177" t="s">
        <v>209</v>
      </c>
    </row>
    <row r="113" spans="1:14" ht="15">
      <c r="A113" s="156">
        <v>2539</v>
      </c>
      <c r="B113" s="157"/>
      <c r="C113" s="158" t="s">
        <v>216</v>
      </c>
      <c r="D113" s="159"/>
      <c r="E113" s="160" t="s">
        <v>203</v>
      </c>
      <c r="F113" s="161"/>
      <c r="G113" s="162">
        <v>8.01</v>
      </c>
      <c r="H113" s="163">
        <v>3.2500000000000001E-2</v>
      </c>
      <c r="I113" s="164">
        <f t="shared" si="21"/>
        <v>0</v>
      </c>
      <c r="J113" s="164">
        <f t="shared" si="27"/>
        <v>0</v>
      </c>
      <c r="K113" s="165">
        <f t="shared" si="26"/>
        <v>0</v>
      </c>
      <c r="L113" s="165">
        <v>0.24199999999999999</v>
      </c>
      <c r="M113" s="165">
        <f t="shared" si="24"/>
        <v>0</v>
      </c>
      <c r="N113" s="166" t="s">
        <v>166</v>
      </c>
    </row>
    <row r="114" spans="1:14" ht="15">
      <c r="A114" s="133">
        <v>2522</v>
      </c>
      <c r="B114" s="134"/>
      <c r="C114" s="135" t="s">
        <v>217</v>
      </c>
      <c r="D114" s="136"/>
      <c r="E114" s="137" t="s">
        <v>203</v>
      </c>
      <c r="F114" s="138"/>
      <c r="G114" s="139">
        <v>8.01</v>
      </c>
      <c r="H114" s="140">
        <v>3.2500000000000001E-2</v>
      </c>
      <c r="I114" s="141">
        <f t="shared" si="21"/>
        <v>0</v>
      </c>
      <c r="J114" s="141">
        <f t="shared" si="27"/>
        <v>0</v>
      </c>
      <c r="K114" s="142">
        <f t="shared" si="26"/>
        <v>0</v>
      </c>
      <c r="L114" s="142">
        <v>0.24199999999999999</v>
      </c>
      <c r="M114" s="142">
        <f t="shared" si="24"/>
        <v>0</v>
      </c>
      <c r="N114" s="143" t="s">
        <v>166</v>
      </c>
    </row>
    <row r="115" spans="1:14" ht="15">
      <c r="A115" s="133">
        <v>5165</v>
      </c>
      <c r="B115" s="134"/>
      <c r="C115" s="135" t="s">
        <v>218</v>
      </c>
      <c r="D115" s="136"/>
      <c r="E115" s="137" t="s">
        <v>203</v>
      </c>
      <c r="F115" s="138"/>
      <c r="G115" s="139">
        <v>8.01</v>
      </c>
      <c r="H115" s="140">
        <v>3.2500000000000001E-2</v>
      </c>
      <c r="I115" s="141">
        <f t="shared" si="21"/>
        <v>0</v>
      </c>
      <c r="J115" s="141">
        <f t="shared" si="27"/>
        <v>0</v>
      </c>
      <c r="K115" s="142">
        <f t="shared" si="26"/>
        <v>0</v>
      </c>
      <c r="L115" s="142">
        <v>0.24199999999999999</v>
      </c>
      <c r="M115" s="142">
        <f t="shared" si="24"/>
        <v>0</v>
      </c>
      <c r="N115" s="143" t="s">
        <v>166</v>
      </c>
    </row>
    <row r="116" spans="1:14" ht="15">
      <c r="A116" s="133">
        <v>5363</v>
      </c>
      <c r="B116" s="134"/>
      <c r="C116" s="135" t="s">
        <v>219</v>
      </c>
      <c r="D116" s="136"/>
      <c r="E116" s="137" t="s">
        <v>203</v>
      </c>
      <c r="F116" s="138"/>
      <c r="G116" s="139">
        <v>8.01</v>
      </c>
      <c r="H116" s="140">
        <v>3.2500000000000001E-2</v>
      </c>
      <c r="I116" s="141">
        <f t="shared" si="21"/>
        <v>0</v>
      </c>
      <c r="J116" s="141">
        <f t="shared" si="27"/>
        <v>0</v>
      </c>
      <c r="K116" s="142">
        <f t="shared" si="26"/>
        <v>0</v>
      </c>
      <c r="L116" s="142">
        <v>0.24199999999999999</v>
      </c>
      <c r="M116" s="142">
        <f t="shared" si="24"/>
        <v>0</v>
      </c>
      <c r="N116" s="143" t="s">
        <v>166</v>
      </c>
    </row>
    <row r="117" spans="1:14" ht="15">
      <c r="A117" s="133">
        <v>9989</v>
      </c>
      <c r="B117" s="134"/>
      <c r="C117" s="135" t="s">
        <v>220</v>
      </c>
      <c r="D117" s="136"/>
      <c r="E117" s="137" t="s">
        <v>203</v>
      </c>
      <c r="F117" s="138"/>
      <c r="G117" s="139">
        <v>8.01</v>
      </c>
      <c r="H117" s="140">
        <v>3.2500000000000001E-2</v>
      </c>
      <c r="I117" s="141">
        <f t="shared" si="21"/>
        <v>0</v>
      </c>
      <c r="J117" s="141">
        <f t="shared" si="27"/>
        <v>0</v>
      </c>
      <c r="K117" s="142">
        <f t="shared" si="26"/>
        <v>0</v>
      </c>
      <c r="L117" s="142">
        <v>0.24199999999999999</v>
      </c>
      <c r="M117" s="142">
        <f t="shared" si="24"/>
        <v>0</v>
      </c>
      <c r="N117" s="143" t="s">
        <v>166</v>
      </c>
    </row>
    <row r="118" spans="1:14" ht="15">
      <c r="A118" s="133">
        <v>9972</v>
      </c>
      <c r="B118" s="134"/>
      <c r="C118" s="135" t="s">
        <v>221</v>
      </c>
      <c r="D118" s="136"/>
      <c r="E118" s="137" t="s">
        <v>203</v>
      </c>
      <c r="F118" s="138"/>
      <c r="G118" s="139">
        <v>8.01</v>
      </c>
      <c r="H118" s="140">
        <v>3.2500000000000001E-2</v>
      </c>
      <c r="I118" s="141">
        <f t="shared" si="21"/>
        <v>0</v>
      </c>
      <c r="J118" s="141">
        <f t="shared" si="27"/>
        <v>0</v>
      </c>
      <c r="K118" s="142">
        <f t="shared" si="26"/>
        <v>0</v>
      </c>
      <c r="L118" s="142">
        <v>0.24199999999999999</v>
      </c>
      <c r="M118" s="142">
        <f t="shared" si="24"/>
        <v>0</v>
      </c>
      <c r="N118" s="143" t="s">
        <v>166</v>
      </c>
    </row>
    <row r="119" spans="1:14" ht="15">
      <c r="A119" s="133">
        <v>1501</v>
      </c>
      <c r="B119" s="134"/>
      <c r="C119" s="135" t="s">
        <v>222</v>
      </c>
      <c r="D119" s="136"/>
      <c r="E119" s="137" t="s">
        <v>203</v>
      </c>
      <c r="F119" s="138"/>
      <c r="G119" s="139">
        <v>8.01</v>
      </c>
      <c r="H119" s="140">
        <v>3.2500000000000001E-2</v>
      </c>
      <c r="I119" s="141">
        <f t="shared" si="21"/>
        <v>0</v>
      </c>
      <c r="J119" s="141">
        <f t="shared" si="27"/>
        <v>0</v>
      </c>
      <c r="K119" s="142">
        <f t="shared" si="26"/>
        <v>0</v>
      </c>
      <c r="L119" s="142">
        <v>0.24199999999999999</v>
      </c>
      <c r="M119" s="142">
        <f t="shared" si="24"/>
        <v>0</v>
      </c>
      <c r="N119" s="143" t="s">
        <v>166</v>
      </c>
    </row>
    <row r="120" spans="1:14" ht="15">
      <c r="A120" s="133">
        <v>5196</v>
      </c>
      <c r="B120" s="134"/>
      <c r="C120" s="135" t="s">
        <v>223</v>
      </c>
      <c r="D120" s="136"/>
      <c r="E120" s="137" t="s">
        <v>203</v>
      </c>
      <c r="F120" s="138"/>
      <c r="G120" s="139">
        <v>8.01</v>
      </c>
      <c r="H120" s="140">
        <v>3.2500000000000001E-2</v>
      </c>
      <c r="I120" s="141">
        <f t="shared" si="21"/>
        <v>0</v>
      </c>
      <c r="J120" s="141">
        <f t="shared" si="27"/>
        <v>0</v>
      </c>
      <c r="K120" s="142">
        <f t="shared" si="26"/>
        <v>0</v>
      </c>
      <c r="L120" s="142">
        <v>0.24199999999999999</v>
      </c>
      <c r="M120" s="142">
        <f t="shared" si="24"/>
        <v>0</v>
      </c>
      <c r="N120" s="143" t="s">
        <v>166</v>
      </c>
    </row>
    <row r="121" spans="1:14" ht="15">
      <c r="A121" s="133">
        <v>5202</v>
      </c>
      <c r="B121" s="134"/>
      <c r="C121" s="135" t="s">
        <v>224</v>
      </c>
      <c r="D121" s="136"/>
      <c r="E121" s="137" t="s">
        <v>203</v>
      </c>
      <c r="F121" s="138"/>
      <c r="G121" s="139">
        <v>8.01</v>
      </c>
      <c r="H121" s="140">
        <v>3.2500000000000001E-2</v>
      </c>
      <c r="I121" s="141">
        <f t="shared" si="21"/>
        <v>0</v>
      </c>
      <c r="J121" s="141">
        <f t="shared" si="27"/>
        <v>0</v>
      </c>
      <c r="K121" s="142">
        <f t="shared" si="26"/>
        <v>0</v>
      </c>
      <c r="L121" s="142">
        <v>0.24199999999999999</v>
      </c>
      <c r="M121" s="142">
        <f t="shared" si="24"/>
        <v>0</v>
      </c>
      <c r="N121" s="143" t="s">
        <v>166</v>
      </c>
    </row>
    <row r="122" spans="1:14" ht="15">
      <c r="A122" s="133">
        <v>5226</v>
      </c>
      <c r="B122" s="134"/>
      <c r="C122" s="135" t="s">
        <v>225</v>
      </c>
      <c r="D122" s="136"/>
      <c r="E122" s="137" t="s">
        <v>203</v>
      </c>
      <c r="F122" s="138"/>
      <c r="G122" s="139">
        <v>8.01</v>
      </c>
      <c r="H122" s="140">
        <v>3.2500000000000001E-2</v>
      </c>
      <c r="I122" s="141">
        <f t="shared" si="21"/>
        <v>0</v>
      </c>
      <c r="J122" s="141">
        <f t="shared" si="27"/>
        <v>0</v>
      </c>
      <c r="K122" s="142">
        <f t="shared" si="26"/>
        <v>0</v>
      </c>
      <c r="L122" s="142">
        <v>0.24199999999999999</v>
      </c>
      <c r="M122" s="142">
        <f t="shared" si="24"/>
        <v>0</v>
      </c>
      <c r="N122" s="143" t="s">
        <v>166</v>
      </c>
    </row>
    <row r="123" spans="1:14" ht="15">
      <c r="A123" s="167">
        <v>5219</v>
      </c>
      <c r="B123" s="168"/>
      <c r="C123" s="169" t="s">
        <v>226</v>
      </c>
      <c r="D123" s="170"/>
      <c r="E123" s="171" t="s">
        <v>203</v>
      </c>
      <c r="F123" s="172"/>
      <c r="G123" s="173">
        <v>8.01</v>
      </c>
      <c r="H123" s="174">
        <v>3.2500000000000001E-2</v>
      </c>
      <c r="I123" s="175">
        <f t="shared" si="21"/>
        <v>0</v>
      </c>
      <c r="J123" s="175">
        <f t="shared" si="27"/>
        <v>0</v>
      </c>
      <c r="K123" s="176">
        <f t="shared" si="26"/>
        <v>0</v>
      </c>
      <c r="L123" s="176">
        <v>0.24199999999999999</v>
      </c>
      <c r="M123" s="176">
        <f t="shared" si="24"/>
        <v>0</v>
      </c>
      <c r="N123" s="177" t="s">
        <v>166</v>
      </c>
    </row>
    <row r="124" spans="1:14" ht="15">
      <c r="A124" s="156">
        <v>1389</v>
      </c>
      <c r="B124" s="157">
        <v>7.0000000000000007E-2</v>
      </c>
      <c r="C124" s="263" t="s">
        <v>227</v>
      </c>
      <c r="D124" s="264"/>
      <c r="E124" s="160" t="s">
        <v>203</v>
      </c>
      <c r="F124" s="161"/>
      <c r="G124" s="162">
        <v>8.01</v>
      </c>
      <c r="H124" s="163">
        <v>3.2500000000000001E-2</v>
      </c>
      <c r="I124" s="164">
        <f t="shared" si="21"/>
        <v>0</v>
      </c>
      <c r="J124" s="164">
        <f t="shared" si="27"/>
        <v>0</v>
      </c>
      <c r="K124" s="165">
        <f t="shared" si="26"/>
        <v>0</v>
      </c>
      <c r="L124" s="165">
        <v>0.24199999999999999</v>
      </c>
      <c r="M124" s="165">
        <f t="shared" si="24"/>
        <v>0</v>
      </c>
      <c r="N124" s="166" t="s">
        <v>166</v>
      </c>
    </row>
    <row r="125" spans="1:14" ht="15">
      <c r="A125" s="133">
        <v>1426</v>
      </c>
      <c r="B125" s="134">
        <v>7.0000000000000007E-2</v>
      </c>
      <c r="C125" s="265" t="s">
        <v>228</v>
      </c>
      <c r="D125" s="266"/>
      <c r="E125" s="137" t="s">
        <v>203</v>
      </c>
      <c r="F125" s="138"/>
      <c r="G125" s="139">
        <v>8.01</v>
      </c>
      <c r="H125" s="140">
        <v>3.2500000000000001E-2</v>
      </c>
      <c r="I125" s="141">
        <f t="shared" si="21"/>
        <v>0</v>
      </c>
      <c r="J125" s="141">
        <f t="shared" si="27"/>
        <v>0</v>
      </c>
      <c r="K125" s="142">
        <f t="shared" si="26"/>
        <v>0</v>
      </c>
      <c r="L125" s="142">
        <v>0.24199999999999999</v>
      </c>
      <c r="M125" s="142">
        <f t="shared" si="24"/>
        <v>0</v>
      </c>
      <c r="N125" s="143" t="s">
        <v>166</v>
      </c>
    </row>
    <row r="126" spans="1:14" ht="15">
      <c r="A126" s="133">
        <v>1433</v>
      </c>
      <c r="B126" s="134">
        <v>7.0000000000000007E-2</v>
      </c>
      <c r="C126" s="265" t="s">
        <v>229</v>
      </c>
      <c r="D126" s="266"/>
      <c r="E126" s="137" t="s">
        <v>203</v>
      </c>
      <c r="F126" s="138"/>
      <c r="G126" s="139">
        <v>8.01</v>
      </c>
      <c r="H126" s="140">
        <v>3.2500000000000001E-2</v>
      </c>
      <c r="I126" s="141">
        <f t="shared" si="21"/>
        <v>0</v>
      </c>
      <c r="J126" s="141">
        <f t="shared" si="27"/>
        <v>0</v>
      </c>
      <c r="K126" s="142">
        <f t="shared" si="26"/>
        <v>0</v>
      </c>
      <c r="L126" s="142">
        <v>0.24199999999999999</v>
      </c>
      <c r="M126" s="142">
        <f t="shared" si="24"/>
        <v>0</v>
      </c>
      <c r="N126" s="143" t="s">
        <v>166</v>
      </c>
    </row>
    <row r="127" spans="1:14" ht="15">
      <c r="A127" s="133">
        <v>1440</v>
      </c>
      <c r="B127" s="134">
        <v>7.0000000000000007E-2</v>
      </c>
      <c r="C127" s="265" t="s">
        <v>230</v>
      </c>
      <c r="D127" s="266"/>
      <c r="E127" s="137" t="s">
        <v>203</v>
      </c>
      <c r="F127" s="138"/>
      <c r="G127" s="139">
        <v>8.01</v>
      </c>
      <c r="H127" s="140">
        <v>3.2500000000000001E-2</v>
      </c>
      <c r="I127" s="141">
        <f t="shared" si="21"/>
        <v>0</v>
      </c>
      <c r="J127" s="141">
        <f t="shared" si="27"/>
        <v>0</v>
      </c>
      <c r="K127" s="142">
        <f t="shared" si="26"/>
        <v>0</v>
      </c>
      <c r="L127" s="142">
        <v>0.24199999999999999</v>
      </c>
      <c r="M127" s="142">
        <f t="shared" si="24"/>
        <v>0</v>
      </c>
      <c r="N127" s="143" t="s">
        <v>166</v>
      </c>
    </row>
    <row r="128" spans="1:14" ht="15">
      <c r="A128" s="133">
        <v>1365</v>
      </c>
      <c r="B128" s="134">
        <v>0.04</v>
      </c>
      <c r="C128" s="265" t="s">
        <v>231</v>
      </c>
      <c r="D128" s="266"/>
      <c r="E128" s="137" t="s">
        <v>203</v>
      </c>
      <c r="F128" s="138"/>
      <c r="G128" s="139">
        <v>8.01</v>
      </c>
      <c r="H128" s="140">
        <v>3.2500000000000001E-2</v>
      </c>
      <c r="I128" s="141">
        <f t="shared" si="21"/>
        <v>0</v>
      </c>
      <c r="J128" s="141">
        <f t="shared" si="27"/>
        <v>0</v>
      </c>
      <c r="K128" s="142">
        <f t="shared" si="26"/>
        <v>0</v>
      </c>
      <c r="L128" s="142">
        <v>0.24199999999999999</v>
      </c>
      <c r="M128" s="142">
        <f t="shared" si="24"/>
        <v>0</v>
      </c>
      <c r="N128" s="143" t="s">
        <v>166</v>
      </c>
    </row>
    <row r="129" spans="1:14" ht="15">
      <c r="A129" s="145">
        <v>1372</v>
      </c>
      <c r="B129" s="146">
        <v>0.04</v>
      </c>
      <c r="C129" s="267" t="s">
        <v>232</v>
      </c>
      <c r="D129" s="268"/>
      <c r="E129" s="149" t="s">
        <v>203</v>
      </c>
      <c r="F129" s="150"/>
      <c r="G129" s="151">
        <v>8.01</v>
      </c>
      <c r="H129" s="184">
        <v>3.2500000000000001E-2</v>
      </c>
      <c r="I129" s="153">
        <f t="shared" si="21"/>
        <v>0</v>
      </c>
      <c r="J129" s="153">
        <f t="shared" si="27"/>
        <v>0</v>
      </c>
      <c r="K129" s="154">
        <f t="shared" si="26"/>
        <v>0</v>
      </c>
      <c r="L129" s="154">
        <v>0.24199999999999999</v>
      </c>
      <c r="M129" s="154">
        <f t="shared" si="24"/>
        <v>0</v>
      </c>
      <c r="N129" s="155" t="s">
        <v>166</v>
      </c>
    </row>
    <row r="130" spans="1:14" ht="15">
      <c r="A130" s="111">
        <v>4526</v>
      </c>
      <c r="B130" s="112" t="s">
        <v>233</v>
      </c>
      <c r="C130" s="260" t="s">
        <v>234</v>
      </c>
      <c r="D130" s="261"/>
      <c r="E130" s="115" t="s">
        <v>97</v>
      </c>
      <c r="F130" s="116"/>
      <c r="G130" s="117">
        <v>23</v>
      </c>
      <c r="H130" s="292">
        <v>0</v>
      </c>
      <c r="I130" s="119">
        <f t="shared" ref="I130:I153" si="28">F130*G130</f>
        <v>0</v>
      </c>
      <c r="J130" s="119">
        <f t="shared" ref="J130:J158" si="29">I130*(1+H130)</f>
        <v>0</v>
      </c>
      <c r="K130" s="120">
        <f>F130/10</f>
        <v>0</v>
      </c>
      <c r="L130" s="120">
        <v>0.93600000000000005</v>
      </c>
      <c r="M130" s="120">
        <f>F130*L130</f>
        <v>0</v>
      </c>
      <c r="N130" s="121" t="s">
        <v>166</v>
      </c>
    </row>
    <row r="131" spans="1:14" ht="15">
      <c r="A131" s="133">
        <v>4793</v>
      </c>
      <c r="B131" s="134"/>
      <c r="C131" s="135" t="s">
        <v>235</v>
      </c>
      <c r="D131" s="136"/>
      <c r="E131" s="137" t="s">
        <v>97</v>
      </c>
      <c r="F131" s="138"/>
      <c r="G131" s="139">
        <v>6.9</v>
      </c>
      <c r="H131" s="290">
        <v>0</v>
      </c>
      <c r="I131" s="141">
        <f t="shared" si="28"/>
        <v>0</v>
      </c>
      <c r="J131" s="141">
        <f t="shared" si="29"/>
        <v>0</v>
      </c>
      <c r="K131" s="142">
        <f>F131/40</f>
        <v>0</v>
      </c>
      <c r="L131" s="142">
        <v>0.23499999999999999</v>
      </c>
      <c r="M131" s="142">
        <f>F131*L131</f>
        <v>0</v>
      </c>
      <c r="N131" s="143" t="s">
        <v>166</v>
      </c>
    </row>
    <row r="132" spans="1:14" ht="15">
      <c r="A132" s="133">
        <v>4717</v>
      </c>
      <c r="B132" s="134"/>
      <c r="C132" s="135" t="s">
        <v>236</v>
      </c>
      <c r="D132" s="136"/>
      <c r="E132" s="137" t="s">
        <v>97</v>
      </c>
      <c r="F132" s="138"/>
      <c r="G132" s="139">
        <v>6.9</v>
      </c>
      <c r="H132" s="290">
        <v>0</v>
      </c>
      <c r="I132" s="141">
        <f t="shared" si="28"/>
        <v>0</v>
      </c>
      <c r="J132" s="141">
        <f t="shared" si="29"/>
        <v>0</v>
      </c>
      <c r="K132" s="142">
        <f t="shared" ref="K132:K139" si="30">F132/40</f>
        <v>0</v>
      </c>
      <c r="L132" s="142">
        <v>0.23499999999999999</v>
      </c>
      <c r="M132" s="142">
        <f t="shared" ref="M132:M139" si="31">F132*L132</f>
        <v>0</v>
      </c>
      <c r="N132" s="143" t="s">
        <v>166</v>
      </c>
    </row>
    <row r="133" spans="1:14" ht="15">
      <c r="A133" s="133">
        <v>4724</v>
      </c>
      <c r="B133" s="134"/>
      <c r="C133" s="135" t="s">
        <v>237</v>
      </c>
      <c r="D133" s="136"/>
      <c r="E133" s="137" t="s">
        <v>97</v>
      </c>
      <c r="F133" s="138"/>
      <c r="G133" s="139">
        <v>6.9</v>
      </c>
      <c r="H133" s="290">
        <v>0</v>
      </c>
      <c r="I133" s="141">
        <f t="shared" si="28"/>
        <v>0</v>
      </c>
      <c r="J133" s="141">
        <f t="shared" si="29"/>
        <v>0</v>
      </c>
      <c r="K133" s="142">
        <f t="shared" si="30"/>
        <v>0</v>
      </c>
      <c r="L133" s="142">
        <v>0.23499999999999999</v>
      </c>
      <c r="M133" s="142">
        <f t="shared" si="31"/>
        <v>0</v>
      </c>
      <c r="N133" s="143" t="s">
        <v>166</v>
      </c>
    </row>
    <row r="134" spans="1:14" ht="15">
      <c r="A134" s="133">
        <v>4731</v>
      </c>
      <c r="B134" s="134"/>
      <c r="C134" s="135" t="s">
        <v>238</v>
      </c>
      <c r="D134" s="136"/>
      <c r="E134" s="137" t="s">
        <v>97</v>
      </c>
      <c r="F134" s="138"/>
      <c r="G134" s="139">
        <v>6.9</v>
      </c>
      <c r="H134" s="290">
        <v>0</v>
      </c>
      <c r="I134" s="141">
        <f t="shared" si="28"/>
        <v>0</v>
      </c>
      <c r="J134" s="141">
        <f t="shared" si="29"/>
        <v>0</v>
      </c>
      <c r="K134" s="142">
        <f t="shared" si="30"/>
        <v>0</v>
      </c>
      <c r="L134" s="142">
        <v>0.23499999999999999</v>
      </c>
      <c r="M134" s="142">
        <f t="shared" si="31"/>
        <v>0</v>
      </c>
      <c r="N134" s="143" t="s">
        <v>166</v>
      </c>
    </row>
    <row r="135" spans="1:14" ht="15">
      <c r="A135" s="133">
        <v>4748</v>
      </c>
      <c r="B135" s="134"/>
      <c r="C135" s="135" t="s">
        <v>239</v>
      </c>
      <c r="D135" s="136"/>
      <c r="E135" s="137" t="s">
        <v>97</v>
      </c>
      <c r="F135" s="138"/>
      <c r="G135" s="139">
        <v>6.9</v>
      </c>
      <c r="H135" s="290">
        <v>0</v>
      </c>
      <c r="I135" s="141">
        <f t="shared" si="28"/>
        <v>0</v>
      </c>
      <c r="J135" s="141">
        <f t="shared" si="29"/>
        <v>0</v>
      </c>
      <c r="K135" s="142">
        <f t="shared" si="30"/>
        <v>0</v>
      </c>
      <c r="L135" s="142">
        <v>0.23499999999999999</v>
      </c>
      <c r="M135" s="142">
        <f t="shared" si="31"/>
        <v>0</v>
      </c>
      <c r="N135" s="143" t="s">
        <v>166</v>
      </c>
    </row>
    <row r="136" spans="1:14" ht="15">
      <c r="A136" s="133">
        <v>4755</v>
      </c>
      <c r="B136" s="134"/>
      <c r="C136" s="135" t="s">
        <v>240</v>
      </c>
      <c r="D136" s="136"/>
      <c r="E136" s="137" t="s">
        <v>97</v>
      </c>
      <c r="F136" s="138"/>
      <c r="G136" s="139">
        <v>6.9</v>
      </c>
      <c r="H136" s="290">
        <v>0</v>
      </c>
      <c r="I136" s="141">
        <f t="shared" si="28"/>
        <v>0</v>
      </c>
      <c r="J136" s="141">
        <f t="shared" si="29"/>
        <v>0</v>
      </c>
      <c r="K136" s="142">
        <f t="shared" si="30"/>
        <v>0</v>
      </c>
      <c r="L136" s="142">
        <v>0.23499999999999999</v>
      </c>
      <c r="M136" s="142">
        <f t="shared" si="31"/>
        <v>0</v>
      </c>
      <c r="N136" s="143" t="s">
        <v>166</v>
      </c>
    </row>
    <row r="137" spans="1:14" ht="15">
      <c r="A137" s="133">
        <v>4762</v>
      </c>
      <c r="B137" s="134"/>
      <c r="C137" s="135" t="s">
        <v>241</v>
      </c>
      <c r="D137" s="136"/>
      <c r="E137" s="137" t="s">
        <v>97</v>
      </c>
      <c r="F137" s="138"/>
      <c r="G137" s="139">
        <v>6.9</v>
      </c>
      <c r="H137" s="290">
        <v>0</v>
      </c>
      <c r="I137" s="141">
        <f t="shared" si="28"/>
        <v>0</v>
      </c>
      <c r="J137" s="141">
        <f t="shared" si="29"/>
        <v>0</v>
      </c>
      <c r="K137" s="142">
        <f t="shared" si="30"/>
        <v>0</v>
      </c>
      <c r="L137" s="142">
        <v>0.23499999999999999</v>
      </c>
      <c r="M137" s="142">
        <f t="shared" si="31"/>
        <v>0</v>
      </c>
      <c r="N137" s="143" t="s">
        <v>166</v>
      </c>
    </row>
    <row r="138" spans="1:14" ht="15">
      <c r="A138" s="133">
        <v>4779</v>
      </c>
      <c r="B138" s="134"/>
      <c r="C138" s="135" t="s">
        <v>242</v>
      </c>
      <c r="D138" s="136"/>
      <c r="E138" s="137" t="s">
        <v>97</v>
      </c>
      <c r="F138" s="138"/>
      <c r="G138" s="139">
        <v>6.9</v>
      </c>
      <c r="H138" s="290">
        <v>0</v>
      </c>
      <c r="I138" s="141">
        <f t="shared" si="28"/>
        <v>0</v>
      </c>
      <c r="J138" s="141">
        <f t="shared" si="29"/>
        <v>0</v>
      </c>
      <c r="K138" s="142">
        <f t="shared" si="30"/>
        <v>0</v>
      </c>
      <c r="L138" s="142">
        <v>0.23499999999999999</v>
      </c>
      <c r="M138" s="142">
        <f t="shared" si="31"/>
        <v>0</v>
      </c>
      <c r="N138" s="143" t="s">
        <v>166</v>
      </c>
    </row>
    <row r="139" spans="1:14" ht="15">
      <c r="A139" s="167">
        <v>4786</v>
      </c>
      <c r="B139" s="168"/>
      <c r="C139" s="169" t="s">
        <v>243</v>
      </c>
      <c r="D139" s="170"/>
      <c r="E139" s="171" t="s">
        <v>97</v>
      </c>
      <c r="F139" s="172"/>
      <c r="G139" s="173">
        <v>6.9</v>
      </c>
      <c r="H139" s="180">
        <v>0</v>
      </c>
      <c r="I139" s="175">
        <f t="shared" si="28"/>
        <v>0</v>
      </c>
      <c r="J139" s="175">
        <f t="shared" si="29"/>
        <v>0</v>
      </c>
      <c r="K139" s="176">
        <f t="shared" si="30"/>
        <v>0</v>
      </c>
      <c r="L139" s="176">
        <v>0.23499999999999999</v>
      </c>
      <c r="M139" s="176">
        <f t="shared" si="31"/>
        <v>0</v>
      </c>
      <c r="N139" s="177" t="s">
        <v>166</v>
      </c>
    </row>
    <row r="140" spans="1:14" ht="15">
      <c r="A140" s="133">
        <v>4434</v>
      </c>
      <c r="B140" s="134"/>
      <c r="C140" s="135" t="s">
        <v>244</v>
      </c>
      <c r="D140" s="136"/>
      <c r="E140" s="137" t="s">
        <v>97</v>
      </c>
      <c r="F140" s="138"/>
      <c r="G140" s="139">
        <v>24</v>
      </c>
      <c r="H140" s="290">
        <v>0</v>
      </c>
      <c r="I140" s="141">
        <f t="shared" si="28"/>
        <v>0</v>
      </c>
      <c r="J140" s="141">
        <f t="shared" si="29"/>
        <v>0</v>
      </c>
      <c r="K140" s="142">
        <f>F140/10</f>
        <v>0</v>
      </c>
      <c r="L140" s="142">
        <v>0.93600000000000005</v>
      </c>
      <c r="M140" s="142">
        <f>F140*L140</f>
        <v>0</v>
      </c>
      <c r="N140" s="143" t="s">
        <v>166</v>
      </c>
    </row>
    <row r="141" spans="1:14" ht="15">
      <c r="A141" s="133">
        <v>4441</v>
      </c>
      <c r="B141" s="134"/>
      <c r="C141" s="135" t="s">
        <v>245</v>
      </c>
      <c r="D141" s="136"/>
      <c r="E141" s="137" t="s">
        <v>97</v>
      </c>
      <c r="F141" s="138"/>
      <c r="G141" s="139">
        <v>24</v>
      </c>
      <c r="H141" s="290">
        <v>0</v>
      </c>
      <c r="I141" s="141">
        <f t="shared" si="28"/>
        <v>0</v>
      </c>
      <c r="J141" s="141">
        <f t="shared" si="29"/>
        <v>0</v>
      </c>
      <c r="K141" s="131">
        <f t="shared" ref="K141:K148" si="32">F141/10</f>
        <v>0</v>
      </c>
      <c r="L141" s="131">
        <v>0.93600000000000005</v>
      </c>
      <c r="M141" s="131">
        <f t="shared" ref="M141:M148" si="33">F141*L141</f>
        <v>0</v>
      </c>
      <c r="N141" s="143" t="s">
        <v>166</v>
      </c>
    </row>
    <row r="142" spans="1:14" ht="15">
      <c r="A142" s="133">
        <v>4458</v>
      </c>
      <c r="B142" s="134"/>
      <c r="C142" s="135" t="s">
        <v>246</v>
      </c>
      <c r="D142" s="136"/>
      <c r="E142" s="137" t="s">
        <v>97</v>
      </c>
      <c r="F142" s="138"/>
      <c r="G142" s="139">
        <v>24</v>
      </c>
      <c r="H142" s="290">
        <v>0</v>
      </c>
      <c r="I142" s="141">
        <f t="shared" si="28"/>
        <v>0</v>
      </c>
      <c r="J142" s="141">
        <f t="shared" si="29"/>
        <v>0</v>
      </c>
      <c r="K142" s="142">
        <f t="shared" si="32"/>
        <v>0</v>
      </c>
      <c r="L142" s="142">
        <v>0.93600000000000005</v>
      </c>
      <c r="M142" s="142">
        <f t="shared" si="33"/>
        <v>0</v>
      </c>
      <c r="N142" s="143" t="s">
        <v>166</v>
      </c>
    </row>
    <row r="143" spans="1:14" ht="15">
      <c r="A143" s="133">
        <v>4465</v>
      </c>
      <c r="B143" s="134"/>
      <c r="C143" s="135" t="s">
        <v>247</v>
      </c>
      <c r="D143" s="136"/>
      <c r="E143" s="137" t="s">
        <v>97</v>
      </c>
      <c r="F143" s="138"/>
      <c r="G143" s="139">
        <v>24</v>
      </c>
      <c r="H143" s="290">
        <v>0</v>
      </c>
      <c r="I143" s="141">
        <f t="shared" si="28"/>
        <v>0</v>
      </c>
      <c r="J143" s="141">
        <f t="shared" si="29"/>
        <v>0</v>
      </c>
      <c r="K143" s="131">
        <f t="shared" si="32"/>
        <v>0</v>
      </c>
      <c r="L143" s="131">
        <v>0.93600000000000005</v>
      </c>
      <c r="M143" s="131">
        <f t="shared" si="33"/>
        <v>0</v>
      </c>
      <c r="N143" s="143" t="s">
        <v>166</v>
      </c>
    </row>
    <row r="144" spans="1:14" ht="15">
      <c r="A144" s="133">
        <v>4489</v>
      </c>
      <c r="B144" s="134"/>
      <c r="C144" s="135" t="s">
        <v>248</v>
      </c>
      <c r="D144" s="136"/>
      <c r="E144" s="137" t="s">
        <v>97</v>
      </c>
      <c r="F144" s="138"/>
      <c r="G144" s="139">
        <v>24</v>
      </c>
      <c r="H144" s="290">
        <v>0</v>
      </c>
      <c r="I144" s="141">
        <f t="shared" si="28"/>
        <v>0</v>
      </c>
      <c r="J144" s="141">
        <f t="shared" si="29"/>
        <v>0</v>
      </c>
      <c r="K144" s="142">
        <f t="shared" si="32"/>
        <v>0</v>
      </c>
      <c r="L144" s="142">
        <v>0.93600000000000005</v>
      </c>
      <c r="M144" s="142">
        <f t="shared" si="33"/>
        <v>0</v>
      </c>
      <c r="N144" s="143" t="s">
        <v>166</v>
      </c>
    </row>
    <row r="145" spans="1:14" ht="15">
      <c r="A145" s="133">
        <v>4472</v>
      </c>
      <c r="B145" s="134"/>
      <c r="C145" s="135" t="s">
        <v>249</v>
      </c>
      <c r="D145" s="136"/>
      <c r="E145" s="137" t="s">
        <v>97</v>
      </c>
      <c r="F145" s="138"/>
      <c r="G145" s="139">
        <v>24</v>
      </c>
      <c r="H145" s="290">
        <v>0</v>
      </c>
      <c r="I145" s="141">
        <f t="shared" si="28"/>
        <v>0</v>
      </c>
      <c r="J145" s="141">
        <f t="shared" si="29"/>
        <v>0</v>
      </c>
      <c r="K145" s="131">
        <f t="shared" si="32"/>
        <v>0</v>
      </c>
      <c r="L145" s="131">
        <v>0.93600000000000005</v>
      </c>
      <c r="M145" s="131">
        <f t="shared" si="33"/>
        <v>0</v>
      </c>
      <c r="N145" s="143" t="s">
        <v>166</v>
      </c>
    </row>
    <row r="146" spans="1:14" ht="15">
      <c r="A146" s="133">
        <v>4496</v>
      </c>
      <c r="B146" s="134"/>
      <c r="C146" s="135" t="s">
        <v>250</v>
      </c>
      <c r="D146" s="136"/>
      <c r="E146" s="137" t="s">
        <v>97</v>
      </c>
      <c r="F146" s="138"/>
      <c r="G146" s="139">
        <v>24</v>
      </c>
      <c r="H146" s="290">
        <v>0</v>
      </c>
      <c r="I146" s="141">
        <f t="shared" si="28"/>
        <v>0</v>
      </c>
      <c r="J146" s="141">
        <f t="shared" si="29"/>
        <v>0</v>
      </c>
      <c r="K146" s="142">
        <f t="shared" si="32"/>
        <v>0</v>
      </c>
      <c r="L146" s="142">
        <v>0.93600000000000005</v>
      </c>
      <c r="M146" s="142">
        <f t="shared" si="33"/>
        <v>0</v>
      </c>
      <c r="N146" s="143" t="s">
        <v>166</v>
      </c>
    </row>
    <row r="147" spans="1:14" ht="15">
      <c r="A147" s="133">
        <v>4502</v>
      </c>
      <c r="B147" s="134"/>
      <c r="C147" s="135" t="s">
        <v>251</v>
      </c>
      <c r="D147" s="136"/>
      <c r="E147" s="137" t="s">
        <v>97</v>
      </c>
      <c r="F147" s="138"/>
      <c r="G147" s="139">
        <v>24</v>
      </c>
      <c r="H147" s="290">
        <v>0</v>
      </c>
      <c r="I147" s="141">
        <f t="shared" si="28"/>
        <v>0</v>
      </c>
      <c r="J147" s="141">
        <f t="shared" si="29"/>
        <v>0</v>
      </c>
      <c r="K147" s="131">
        <f t="shared" si="32"/>
        <v>0</v>
      </c>
      <c r="L147" s="131">
        <v>0.93600000000000005</v>
      </c>
      <c r="M147" s="131">
        <f t="shared" si="33"/>
        <v>0</v>
      </c>
      <c r="N147" s="143" t="s">
        <v>166</v>
      </c>
    </row>
    <row r="148" spans="1:14" ht="15">
      <c r="A148" s="167">
        <v>4519</v>
      </c>
      <c r="B148" s="168"/>
      <c r="C148" s="169" t="s">
        <v>252</v>
      </c>
      <c r="D148" s="170"/>
      <c r="E148" s="171" t="s">
        <v>97</v>
      </c>
      <c r="F148" s="172"/>
      <c r="G148" s="173">
        <v>24</v>
      </c>
      <c r="H148" s="180">
        <v>0</v>
      </c>
      <c r="I148" s="175">
        <f t="shared" si="28"/>
        <v>0</v>
      </c>
      <c r="J148" s="175">
        <f t="shared" si="29"/>
        <v>0</v>
      </c>
      <c r="K148" s="176">
        <f t="shared" si="32"/>
        <v>0</v>
      </c>
      <c r="L148" s="176">
        <v>0.93600000000000005</v>
      </c>
      <c r="M148" s="176">
        <f t="shared" si="33"/>
        <v>0</v>
      </c>
      <c r="N148" s="177" t="s">
        <v>166</v>
      </c>
    </row>
    <row r="149" spans="1:14" ht="15">
      <c r="A149" s="122" t="s">
        <v>253</v>
      </c>
      <c r="B149" s="123">
        <v>0.04</v>
      </c>
      <c r="C149" s="124" t="s">
        <v>254</v>
      </c>
      <c r="D149" s="125"/>
      <c r="E149" s="126" t="s">
        <v>203</v>
      </c>
      <c r="F149" s="127"/>
      <c r="G149" s="128">
        <v>8.9</v>
      </c>
      <c r="H149" s="194">
        <v>0</v>
      </c>
      <c r="I149" s="130">
        <f t="shared" si="28"/>
        <v>0</v>
      </c>
      <c r="J149" s="130">
        <f t="shared" si="29"/>
        <v>0</v>
      </c>
      <c r="K149" s="131">
        <f>F149/50</f>
        <v>0</v>
      </c>
      <c r="L149" s="131">
        <v>0.23449999999999999</v>
      </c>
      <c r="M149" s="131">
        <f>F149*L149</f>
        <v>0</v>
      </c>
      <c r="N149" s="132" t="s">
        <v>120</v>
      </c>
    </row>
    <row r="150" spans="1:14" ht="15">
      <c r="A150" s="133" t="s">
        <v>255</v>
      </c>
      <c r="B150" s="134">
        <v>0.04</v>
      </c>
      <c r="C150" s="135" t="s">
        <v>256</v>
      </c>
      <c r="D150" s="136"/>
      <c r="E150" s="137" t="s">
        <v>203</v>
      </c>
      <c r="F150" s="138"/>
      <c r="G150" s="139">
        <v>8.9</v>
      </c>
      <c r="H150" s="144">
        <v>0</v>
      </c>
      <c r="I150" s="141">
        <f t="shared" si="28"/>
        <v>0</v>
      </c>
      <c r="J150" s="141">
        <f t="shared" si="29"/>
        <v>0</v>
      </c>
      <c r="K150" s="142">
        <f>F150/50</f>
        <v>0</v>
      </c>
      <c r="L150" s="142">
        <v>0.23449999999999999</v>
      </c>
      <c r="M150" s="142">
        <f>F150*L150</f>
        <v>0</v>
      </c>
      <c r="N150" s="143" t="s">
        <v>120</v>
      </c>
    </row>
    <row r="151" spans="1:14" ht="15">
      <c r="A151" s="133" t="s">
        <v>257</v>
      </c>
      <c r="B151" s="134">
        <v>0.04</v>
      </c>
      <c r="C151" s="135" t="s">
        <v>258</v>
      </c>
      <c r="D151" s="136"/>
      <c r="E151" s="137" t="s">
        <v>203</v>
      </c>
      <c r="F151" s="138"/>
      <c r="G151" s="139">
        <v>8.9</v>
      </c>
      <c r="H151" s="144">
        <v>0</v>
      </c>
      <c r="I151" s="141">
        <f t="shared" si="28"/>
        <v>0</v>
      </c>
      <c r="J151" s="141">
        <f t="shared" si="29"/>
        <v>0</v>
      </c>
      <c r="K151" s="142">
        <f>F151/50</f>
        <v>0</v>
      </c>
      <c r="L151" s="142">
        <v>0.23449999999999999</v>
      </c>
      <c r="M151" s="142">
        <f>F151*L151</f>
        <v>0</v>
      </c>
      <c r="N151" s="143" t="s">
        <v>120</v>
      </c>
    </row>
    <row r="152" spans="1:14" ht="15">
      <c r="A152" s="133" t="s">
        <v>259</v>
      </c>
      <c r="B152" s="134">
        <v>0.04</v>
      </c>
      <c r="C152" s="135" t="s">
        <v>260</v>
      </c>
      <c r="D152" s="136"/>
      <c r="E152" s="137" t="s">
        <v>203</v>
      </c>
      <c r="F152" s="138"/>
      <c r="G152" s="139">
        <v>8.9</v>
      </c>
      <c r="H152" s="144">
        <v>0</v>
      </c>
      <c r="I152" s="141">
        <f t="shared" si="28"/>
        <v>0</v>
      </c>
      <c r="J152" s="141">
        <f t="shared" si="29"/>
        <v>0</v>
      </c>
      <c r="K152" s="142">
        <f>F152/50</f>
        <v>0</v>
      </c>
      <c r="L152" s="142">
        <v>0.23449999999999999</v>
      </c>
      <c r="M152" s="142">
        <f>F152*L152</f>
        <v>0</v>
      </c>
      <c r="N152" s="143" t="s">
        <v>120</v>
      </c>
    </row>
    <row r="153" spans="1:14" ht="15">
      <c r="A153" s="145" t="s">
        <v>261</v>
      </c>
      <c r="B153" s="146">
        <v>0.04</v>
      </c>
      <c r="C153" s="147" t="s">
        <v>262</v>
      </c>
      <c r="D153" s="148"/>
      <c r="E153" s="149" t="s">
        <v>203</v>
      </c>
      <c r="F153" s="150"/>
      <c r="G153" s="151">
        <v>8.9</v>
      </c>
      <c r="H153" s="152">
        <v>0</v>
      </c>
      <c r="I153" s="153">
        <f t="shared" si="28"/>
        <v>0</v>
      </c>
      <c r="J153" s="153">
        <f t="shared" si="29"/>
        <v>0</v>
      </c>
      <c r="K153" s="154">
        <f>F153/50</f>
        <v>0</v>
      </c>
      <c r="L153" s="154">
        <v>0.23449999999999999</v>
      </c>
      <c r="M153" s="154">
        <f>F153*L153</f>
        <v>0</v>
      </c>
      <c r="N153" s="155" t="s">
        <v>120</v>
      </c>
    </row>
    <row r="154" spans="1:14" ht="15">
      <c r="A154" s="156">
        <v>3314</v>
      </c>
      <c r="B154" s="157">
        <v>0.04</v>
      </c>
      <c r="C154" s="237" t="s">
        <v>263</v>
      </c>
      <c r="D154" s="238"/>
      <c r="E154" s="160" t="s">
        <v>97</v>
      </c>
      <c r="F154" s="161"/>
      <c r="G154" s="162">
        <v>9.67</v>
      </c>
      <c r="H154" s="163">
        <v>9.7500000000000003E-2</v>
      </c>
      <c r="I154" s="164">
        <f t="shared" ref="I154:I166" si="34">F154*G154</f>
        <v>0</v>
      </c>
      <c r="J154" s="164">
        <f t="shared" si="29"/>
        <v>0</v>
      </c>
      <c r="K154" s="165">
        <f t="shared" ref="K154:K162" si="35">F154/200</f>
        <v>0</v>
      </c>
      <c r="L154" s="165">
        <v>6.25E-2</v>
      </c>
      <c r="M154" s="165">
        <f>L154*F154</f>
        <v>0</v>
      </c>
      <c r="N154" s="166" t="s">
        <v>264</v>
      </c>
    </row>
    <row r="155" spans="1:14" ht="15">
      <c r="A155" s="133">
        <v>1457</v>
      </c>
      <c r="B155" s="134">
        <v>0.04</v>
      </c>
      <c r="C155" s="239" t="s">
        <v>265</v>
      </c>
      <c r="D155" s="240"/>
      <c r="E155" s="137" t="s">
        <v>97</v>
      </c>
      <c r="F155" s="138"/>
      <c r="G155" s="139">
        <v>3.5</v>
      </c>
      <c r="H155" s="140">
        <v>9.7500000000000003E-2</v>
      </c>
      <c r="I155" s="141">
        <f t="shared" si="34"/>
        <v>0</v>
      </c>
      <c r="J155" s="141">
        <f t="shared" si="29"/>
        <v>0</v>
      </c>
      <c r="K155" s="142">
        <f t="shared" si="35"/>
        <v>0</v>
      </c>
      <c r="L155" s="142">
        <v>0.01</v>
      </c>
      <c r="M155" s="142">
        <f>F155*L155</f>
        <v>0</v>
      </c>
      <c r="N155" s="143" t="s">
        <v>117</v>
      </c>
    </row>
    <row r="156" spans="1:14" ht="15">
      <c r="A156" s="133">
        <v>3307</v>
      </c>
      <c r="B156" s="134">
        <v>0.04</v>
      </c>
      <c r="C156" s="241" t="s">
        <v>266</v>
      </c>
      <c r="D156" s="242"/>
      <c r="E156" s="137" t="s">
        <v>97</v>
      </c>
      <c r="F156" s="138"/>
      <c r="G156" s="139">
        <v>3.5</v>
      </c>
      <c r="H156" s="140">
        <v>9.7500000000000003E-2</v>
      </c>
      <c r="I156" s="141">
        <f t="shared" si="34"/>
        <v>0</v>
      </c>
      <c r="J156" s="141">
        <f t="shared" si="29"/>
        <v>0</v>
      </c>
      <c r="K156" s="142">
        <f t="shared" si="35"/>
        <v>0</v>
      </c>
      <c r="L156" s="142">
        <v>2.5999999999999999E-2</v>
      </c>
      <c r="M156" s="142">
        <f>F156*L156</f>
        <v>0</v>
      </c>
      <c r="N156" s="143" t="s">
        <v>267</v>
      </c>
    </row>
    <row r="157" spans="1:14" ht="15">
      <c r="A157" s="133">
        <v>4595</v>
      </c>
      <c r="B157" s="134">
        <v>0.04</v>
      </c>
      <c r="C157" s="135" t="s">
        <v>268</v>
      </c>
      <c r="D157" s="136"/>
      <c r="E157" s="137" t="s">
        <v>97</v>
      </c>
      <c r="F157" s="138"/>
      <c r="G157" s="139">
        <v>3.5</v>
      </c>
      <c r="H157" s="140">
        <v>9.7500000000000003E-2</v>
      </c>
      <c r="I157" s="141">
        <f t="shared" si="34"/>
        <v>0</v>
      </c>
      <c r="J157" s="141">
        <f t="shared" si="29"/>
        <v>0</v>
      </c>
      <c r="K157" s="142">
        <f t="shared" si="35"/>
        <v>0</v>
      </c>
      <c r="L157" s="142">
        <v>2.5999999999999999E-2</v>
      </c>
      <c r="M157" s="142">
        <f>F157*L157</f>
        <v>0</v>
      </c>
      <c r="N157" s="143" t="s">
        <v>267</v>
      </c>
    </row>
    <row r="158" spans="1:14" ht="15">
      <c r="A158" s="133">
        <v>3260</v>
      </c>
      <c r="B158" s="134">
        <v>0.04</v>
      </c>
      <c r="C158" s="135" t="s">
        <v>269</v>
      </c>
      <c r="D158" s="136"/>
      <c r="E158" s="137" t="s">
        <v>97</v>
      </c>
      <c r="F158" s="138"/>
      <c r="G158" s="139">
        <v>2.5</v>
      </c>
      <c r="H158" s="140">
        <v>9.7500000000000003E-2</v>
      </c>
      <c r="I158" s="141">
        <f t="shared" si="34"/>
        <v>0</v>
      </c>
      <c r="J158" s="141">
        <f t="shared" si="29"/>
        <v>0</v>
      </c>
      <c r="K158" s="142">
        <f t="shared" si="35"/>
        <v>0</v>
      </c>
      <c r="L158" s="142">
        <v>4.7500000000000001E-2</v>
      </c>
      <c r="M158" s="142">
        <f t="shared" ref="M158:M166" si="36">F158*L158</f>
        <v>0</v>
      </c>
      <c r="N158" s="143" t="s">
        <v>267</v>
      </c>
    </row>
    <row r="159" spans="1:14" ht="15">
      <c r="A159" s="133">
        <v>9934</v>
      </c>
      <c r="B159" s="134">
        <v>0.04</v>
      </c>
      <c r="C159" s="135" t="s">
        <v>270</v>
      </c>
      <c r="D159" s="136"/>
      <c r="E159" s="137" t="s">
        <v>97</v>
      </c>
      <c r="F159" s="138"/>
      <c r="G159" s="139">
        <v>1.46</v>
      </c>
      <c r="H159" s="140">
        <v>9.7500000000000003E-2</v>
      </c>
      <c r="I159" s="141">
        <f t="shared" si="34"/>
        <v>0</v>
      </c>
      <c r="J159" s="141">
        <f t="shared" ref="J159:J166" si="37">I159*(1+H159)</f>
        <v>0</v>
      </c>
      <c r="K159" s="142">
        <f t="shared" si="35"/>
        <v>0</v>
      </c>
      <c r="L159" s="142">
        <v>4.7500000000000001E-2</v>
      </c>
      <c r="M159" s="142">
        <f t="shared" si="36"/>
        <v>0</v>
      </c>
      <c r="N159" s="143" t="s">
        <v>267</v>
      </c>
    </row>
    <row r="160" spans="1:14" ht="15">
      <c r="A160" s="133">
        <v>9941</v>
      </c>
      <c r="B160" s="134">
        <v>0.04</v>
      </c>
      <c r="C160" s="135" t="s">
        <v>271</v>
      </c>
      <c r="D160" s="136"/>
      <c r="E160" s="137" t="s">
        <v>97</v>
      </c>
      <c r="F160" s="138"/>
      <c r="G160" s="139">
        <v>4.7300000000000004</v>
      </c>
      <c r="H160" s="140">
        <v>9.7500000000000003E-2</v>
      </c>
      <c r="I160" s="141">
        <f t="shared" si="34"/>
        <v>0</v>
      </c>
      <c r="J160" s="141">
        <f t="shared" si="37"/>
        <v>0</v>
      </c>
      <c r="K160" s="142">
        <f t="shared" si="35"/>
        <v>0</v>
      </c>
      <c r="L160" s="142">
        <v>7.0000000000000007E-2</v>
      </c>
      <c r="M160" s="142">
        <f t="shared" si="36"/>
        <v>0</v>
      </c>
      <c r="N160" s="143" t="s">
        <v>272</v>
      </c>
    </row>
    <row r="161" spans="1:14" ht="15">
      <c r="A161" s="133">
        <v>9187</v>
      </c>
      <c r="B161" s="134">
        <v>0.04</v>
      </c>
      <c r="C161" s="135" t="s">
        <v>273</v>
      </c>
      <c r="D161" s="136"/>
      <c r="E161" s="137" t="s">
        <v>97</v>
      </c>
      <c r="F161" s="138"/>
      <c r="G161" s="139">
        <v>2.98</v>
      </c>
      <c r="H161" s="140">
        <v>9.7500000000000003E-2</v>
      </c>
      <c r="I161" s="141">
        <f t="shared" si="34"/>
        <v>0</v>
      </c>
      <c r="J161" s="141">
        <f t="shared" si="37"/>
        <v>0</v>
      </c>
      <c r="K161" s="142">
        <f t="shared" si="35"/>
        <v>0</v>
      </c>
      <c r="L161" s="142">
        <v>6.5000000000000002E-2</v>
      </c>
      <c r="M161" s="142">
        <f t="shared" si="36"/>
        <v>0</v>
      </c>
      <c r="N161" s="143" t="s">
        <v>272</v>
      </c>
    </row>
    <row r="162" spans="1:14" ht="15">
      <c r="A162" s="133">
        <v>9194</v>
      </c>
      <c r="B162" s="134">
        <v>0.04</v>
      </c>
      <c r="C162" s="135" t="s">
        <v>274</v>
      </c>
      <c r="D162" s="136"/>
      <c r="E162" s="137" t="s">
        <v>97</v>
      </c>
      <c r="F162" s="138"/>
      <c r="G162" s="139">
        <v>1.72</v>
      </c>
      <c r="H162" s="140">
        <v>9.7500000000000003E-2</v>
      </c>
      <c r="I162" s="141">
        <f t="shared" si="34"/>
        <v>0</v>
      </c>
      <c r="J162" s="141">
        <f t="shared" si="37"/>
        <v>0</v>
      </c>
      <c r="K162" s="142">
        <f t="shared" si="35"/>
        <v>0</v>
      </c>
      <c r="L162" s="142">
        <v>4.7500000000000001E-2</v>
      </c>
      <c r="M162" s="142">
        <f t="shared" si="36"/>
        <v>0</v>
      </c>
      <c r="N162" s="143" t="s">
        <v>267</v>
      </c>
    </row>
    <row r="163" spans="1:14" ht="15">
      <c r="A163" s="133">
        <v>9200</v>
      </c>
      <c r="B163" s="134">
        <v>0.04</v>
      </c>
      <c r="C163" s="135" t="s">
        <v>275</v>
      </c>
      <c r="D163" s="136"/>
      <c r="E163" s="137" t="s">
        <v>97</v>
      </c>
      <c r="F163" s="138"/>
      <c r="G163" s="139">
        <v>1.94</v>
      </c>
      <c r="H163" s="140">
        <v>9.7500000000000003E-2</v>
      </c>
      <c r="I163" s="141">
        <f t="shared" si="34"/>
        <v>0</v>
      </c>
      <c r="J163" s="141">
        <f t="shared" si="37"/>
        <v>0</v>
      </c>
      <c r="K163" s="142">
        <f>F163/200</f>
        <v>0</v>
      </c>
      <c r="L163" s="142">
        <v>4.7500000000000001E-2</v>
      </c>
      <c r="M163" s="142">
        <f t="shared" si="36"/>
        <v>0</v>
      </c>
      <c r="N163" s="143" t="s">
        <v>267</v>
      </c>
    </row>
    <row r="164" spans="1:14" ht="15">
      <c r="A164" s="133">
        <v>9217</v>
      </c>
      <c r="B164" s="134">
        <v>0.04</v>
      </c>
      <c r="C164" s="135" t="s">
        <v>276</v>
      </c>
      <c r="D164" s="136"/>
      <c r="E164" s="137" t="s">
        <v>97</v>
      </c>
      <c r="F164" s="138"/>
      <c r="G164" s="139">
        <v>2.1800000000000002</v>
      </c>
      <c r="H164" s="140">
        <v>9.7500000000000003E-2</v>
      </c>
      <c r="I164" s="141">
        <f t="shared" si="34"/>
        <v>0</v>
      </c>
      <c r="J164" s="141">
        <f t="shared" si="37"/>
        <v>0</v>
      </c>
      <c r="K164" s="142">
        <f>F164/200</f>
        <v>0</v>
      </c>
      <c r="L164" s="142">
        <v>0.06</v>
      </c>
      <c r="M164" s="142">
        <f t="shared" si="36"/>
        <v>0</v>
      </c>
      <c r="N164" s="143" t="s">
        <v>272</v>
      </c>
    </row>
    <row r="165" spans="1:14" ht="15">
      <c r="A165" s="133" t="s">
        <v>277</v>
      </c>
      <c r="B165" s="134">
        <v>0.04</v>
      </c>
      <c r="C165" s="135" t="s">
        <v>278</v>
      </c>
      <c r="D165" s="136"/>
      <c r="E165" s="137" t="s">
        <v>97</v>
      </c>
      <c r="F165" s="138"/>
      <c r="G165" s="139">
        <v>2.6</v>
      </c>
      <c r="H165" s="140">
        <v>9.7500000000000003E-2</v>
      </c>
      <c r="I165" s="141">
        <f t="shared" si="34"/>
        <v>0</v>
      </c>
      <c r="J165" s="141">
        <f t="shared" si="37"/>
        <v>0</v>
      </c>
      <c r="K165" s="142">
        <f>F165/200</f>
        <v>0</v>
      </c>
      <c r="L165" s="142">
        <v>0.01</v>
      </c>
      <c r="M165" s="142">
        <f t="shared" si="36"/>
        <v>0</v>
      </c>
      <c r="N165" s="143" t="s">
        <v>279</v>
      </c>
    </row>
    <row r="166" spans="1:14" ht="15">
      <c r="A166" s="145" t="s">
        <v>280</v>
      </c>
      <c r="B166" s="146">
        <v>0.04</v>
      </c>
      <c r="C166" s="147" t="s">
        <v>281</v>
      </c>
      <c r="D166" s="148"/>
      <c r="E166" s="149" t="s">
        <v>282</v>
      </c>
      <c r="F166" s="150"/>
      <c r="G166" s="151">
        <v>25.11</v>
      </c>
      <c r="H166" s="184">
        <v>9.7500000000000003E-2</v>
      </c>
      <c r="I166" s="153">
        <f t="shared" si="34"/>
        <v>0</v>
      </c>
      <c r="J166" s="153">
        <f t="shared" si="37"/>
        <v>0</v>
      </c>
      <c r="K166" s="154">
        <f>F166/5</f>
        <v>0</v>
      </c>
      <c r="L166" s="154">
        <v>0.51500000000000001</v>
      </c>
      <c r="M166" s="154">
        <f t="shared" si="36"/>
        <v>0</v>
      </c>
      <c r="N166" s="155" t="s">
        <v>102</v>
      </c>
    </row>
    <row r="167" spans="1:14" ht="15">
      <c r="A167" s="156">
        <v>9170</v>
      </c>
      <c r="B167" s="157">
        <v>7.0000000000000007E-2</v>
      </c>
      <c r="C167" s="158" t="s">
        <v>283</v>
      </c>
      <c r="D167" s="159"/>
      <c r="E167" s="160" t="s">
        <v>97</v>
      </c>
      <c r="F167" s="161"/>
      <c r="G167" s="162">
        <v>9.44</v>
      </c>
      <c r="H167" s="163">
        <v>3.2500000000000001E-2</v>
      </c>
      <c r="I167" s="164">
        <f t="shared" ref="I167:I214" si="38">F167*G167</f>
        <v>0</v>
      </c>
      <c r="J167" s="164">
        <f t="shared" ref="J167:J197" si="39">I167*(1+H167)</f>
        <v>0</v>
      </c>
      <c r="K167" s="165">
        <f t="shared" ref="K167:K172" si="40">F167/10</f>
        <v>0</v>
      </c>
      <c r="L167" s="165">
        <v>0.61</v>
      </c>
      <c r="M167" s="165">
        <f t="shared" ref="M167:M192" si="41">F167*L167</f>
        <v>0</v>
      </c>
      <c r="N167" s="166" t="s">
        <v>105</v>
      </c>
    </row>
    <row r="168" spans="1:14" ht="15">
      <c r="A168" s="133">
        <v>9552</v>
      </c>
      <c r="B168" s="134">
        <v>7.0000000000000007E-2</v>
      </c>
      <c r="C168" s="135" t="s">
        <v>284</v>
      </c>
      <c r="D168" s="136"/>
      <c r="E168" s="137" t="s">
        <v>97</v>
      </c>
      <c r="F168" s="138"/>
      <c r="G168" s="139">
        <v>9.56</v>
      </c>
      <c r="H168" s="140">
        <v>3.2500000000000001E-2</v>
      </c>
      <c r="I168" s="141">
        <f t="shared" si="38"/>
        <v>0</v>
      </c>
      <c r="J168" s="141">
        <f t="shared" si="39"/>
        <v>0</v>
      </c>
      <c r="K168" s="142">
        <f t="shared" si="40"/>
        <v>0</v>
      </c>
      <c r="L168" s="142">
        <v>0.61</v>
      </c>
      <c r="M168" s="142">
        <f t="shared" si="41"/>
        <v>0</v>
      </c>
      <c r="N168" s="143" t="s">
        <v>105</v>
      </c>
    </row>
    <row r="169" spans="1:14" ht="15">
      <c r="A169" s="133">
        <v>9583</v>
      </c>
      <c r="B169" s="134">
        <v>7.0000000000000007E-2</v>
      </c>
      <c r="C169" s="135" t="s">
        <v>285</v>
      </c>
      <c r="D169" s="136"/>
      <c r="E169" s="137" t="s">
        <v>97</v>
      </c>
      <c r="F169" s="138"/>
      <c r="G169" s="139">
        <v>9.56</v>
      </c>
      <c r="H169" s="140">
        <v>3.2500000000000001E-2</v>
      </c>
      <c r="I169" s="141">
        <f t="shared" si="38"/>
        <v>0</v>
      </c>
      <c r="J169" s="141">
        <f t="shared" si="39"/>
        <v>0</v>
      </c>
      <c r="K169" s="142">
        <f t="shared" si="40"/>
        <v>0</v>
      </c>
      <c r="L169" s="142">
        <v>0.61</v>
      </c>
      <c r="M169" s="142">
        <f t="shared" si="41"/>
        <v>0</v>
      </c>
      <c r="N169" s="143" t="s">
        <v>105</v>
      </c>
    </row>
    <row r="170" spans="1:14" ht="15">
      <c r="A170" s="133">
        <v>9538</v>
      </c>
      <c r="B170" s="134">
        <v>7.0000000000000007E-2</v>
      </c>
      <c r="C170" s="135" t="s">
        <v>286</v>
      </c>
      <c r="D170" s="136"/>
      <c r="E170" s="137" t="s">
        <v>97</v>
      </c>
      <c r="F170" s="138"/>
      <c r="G170" s="139">
        <v>9.56</v>
      </c>
      <c r="H170" s="140">
        <v>3.2500000000000001E-2</v>
      </c>
      <c r="I170" s="141">
        <f t="shared" si="38"/>
        <v>0</v>
      </c>
      <c r="J170" s="141">
        <f t="shared" si="39"/>
        <v>0</v>
      </c>
      <c r="K170" s="142">
        <f t="shared" si="40"/>
        <v>0</v>
      </c>
      <c r="L170" s="142">
        <v>0.61</v>
      </c>
      <c r="M170" s="142">
        <f t="shared" si="41"/>
        <v>0</v>
      </c>
      <c r="N170" s="143" t="s">
        <v>105</v>
      </c>
    </row>
    <row r="171" spans="1:14" ht="15">
      <c r="A171" s="133">
        <v>9545</v>
      </c>
      <c r="B171" s="134">
        <v>7.0000000000000007E-2</v>
      </c>
      <c r="C171" s="135" t="s">
        <v>287</v>
      </c>
      <c r="D171" s="136"/>
      <c r="E171" s="137" t="s">
        <v>97</v>
      </c>
      <c r="F171" s="138"/>
      <c r="G171" s="139">
        <v>9.56</v>
      </c>
      <c r="H171" s="140">
        <v>3.2500000000000001E-2</v>
      </c>
      <c r="I171" s="141">
        <f t="shared" si="38"/>
        <v>0</v>
      </c>
      <c r="J171" s="141">
        <f t="shared" si="39"/>
        <v>0</v>
      </c>
      <c r="K171" s="142">
        <f t="shared" si="40"/>
        <v>0</v>
      </c>
      <c r="L171" s="142">
        <v>0.61</v>
      </c>
      <c r="M171" s="142">
        <f t="shared" si="41"/>
        <v>0</v>
      </c>
      <c r="N171" s="143" t="s">
        <v>105</v>
      </c>
    </row>
    <row r="172" spans="1:14" ht="15">
      <c r="A172" s="133">
        <v>9569</v>
      </c>
      <c r="B172" s="134">
        <v>7.0000000000000007E-2</v>
      </c>
      <c r="C172" s="135" t="s">
        <v>288</v>
      </c>
      <c r="D172" s="136"/>
      <c r="E172" s="137" t="s">
        <v>97</v>
      </c>
      <c r="F172" s="138"/>
      <c r="G172" s="139">
        <v>16.940000000000001</v>
      </c>
      <c r="H172" s="140">
        <v>3.2500000000000001E-2</v>
      </c>
      <c r="I172" s="141">
        <f t="shared" si="38"/>
        <v>0</v>
      </c>
      <c r="J172" s="141">
        <f t="shared" si="39"/>
        <v>0</v>
      </c>
      <c r="K172" s="142">
        <f t="shared" si="40"/>
        <v>0</v>
      </c>
      <c r="L172" s="142">
        <v>1.145</v>
      </c>
      <c r="M172" s="142">
        <f t="shared" si="41"/>
        <v>0</v>
      </c>
      <c r="N172" s="143" t="s">
        <v>289</v>
      </c>
    </row>
    <row r="173" spans="1:14" ht="15">
      <c r="A173" s="167">
        <v>9576</v>
      </c>
      <c r="B173" s="168">
        <v>7.0000000000000007E-2</v>
      </c>
      <c r="C173" s="169" t="s">
        <v>290</v>
      </c>
      <c r="D173" s="170"/>
      <c r="E173" s="171" t="s">
        <v>104</v>
      </c>
      <c r="F173" s="172"/>
      <c r="G173" s="173">
        <v>15.12</v>
      </c>
      <c r="H173" s="174">
        <v>3.2500000000000001E-2</v>
      </c>
      <c r="I173" s="175">
        <f t="shared" si="38"/>
        <v>0</v>
      </c>
      <c r="J173" s="175">
        <f t="shared" si="39"/>
        <v>0</v>
      </c>
      <c r="K173" s="176">
        <f>F173/20</f>
        <v>0</v>
      </c>
      <c r="L173" s="176">
        <v>1.145</v>
      </c>
      <c r="M173" s="176">
        <f t="shared" si="41"/>
        <v>0</v>
      </c>
      <c r="N173" s="177" t="s">
        <v>291</v>
      </c>
    </row>
    <row r="174" spans="1:14" ht="15">
      <c r="A174" s="122" t="s">
        <v>292</v>
      </c>
      <c r="B174" s="123">
        <v>7.0000000000000007E-2</v>
      </c>
      <c r="C174" s="124" t="s">
        <v>293</v>
      </c>
      <c r="D174" s="125"/>
      <c r="E174" s="126" t="s">
        <v>97</v>
      </c>
      <c r="F174" s="127"/>
      <c r="G174" s="128">
        <v>9.44</v>
      </c>
      <c r="H174" s="129">
        <v>3.2500000000000001E-2</v>
      </c>
      <c r="I174" s="130">
        <f t="shared" si="38"/>
        <v>0</v>
      </c>
      <c r="J174" s="130">
        <f t="shared" si="39"/>
        <v>0</v>
      </c>
      <c r="K174" s="131">
        <f t="shared" ref="K174:K199" si="42">F174/10</f>
        <v>0</v>
      </c>
      <c r="L174" s="131">
        <v>0.61</v>
      </c>
      <c r="M174" s="131">
        <f t="shared" si="41"/>
        <v>0</v>
      </c>
      <c r="N174" s="132" t="s">
        <v>294</v>
      </c>
    </row>
    <row r="175" spans="1:14" ht="15">
      <c r="A175" s="133" t="s">
        <v>295</v>
      </c>
      <c r="B175" s="134">
        <v>7.0000000000000007E-2</v>
      </c>
      <c r="C175" s="135" t="s">
        <v>296</v>
      </c>
      <c r="D175" s="136"/>
      <c r="E175" s="137" t="s">
        <v>97</v>
      </c>
      <c r="F175" s="138"/>
      <c r="G175" s="139">
        <v>10.45</v>
      </c>
      <c r="H175" s="140">
        <v>3.2500000000000001E-2</v>
      </c>
      <c r="I175" s="141">
        <f t="shared" si="38"/>
        <v>0</v>
      </c>
      <c r="J175" s="141">
        <f t="shared" si="39"/>
        <v>0</v>
      </c>
      <c r="K175" s="142">
        <f t="shared" si="42"/>
        <v>0</v>
      </c>
      <c r="L175" s="142">
        <v>0.61</v>
      </c>
      <c r="M175" s="142">
        <f t="shared" si="41"/>
        <v>0</v>
      </c>
      <c r="N175" s="143" t="s">
        <v>105</v>
      </c>
    </row>
    <row r="176" spans="1:14" ht="15">
      <c r="A176" s="133" t="s">
        <v>297</v>
      </c>
      <c r="B176" s="134">
        <v>7.0000000000000007E-2</v>
      </c>
      <c r="C176" s="135" t="s">
        <v>298</v>
      </c>
      <c r="D176" s="136"/>
      <c r="E176" s="137" t="s">
        <v>97</v>
      </c>
      <c r="F176" s="138"/>
      <c r="G176" s="139">
        <v>10.45</v>
      </c>
      <c r="H176" s="140">
        <v>3.2500000000000001E-2</v>
      </c>
      <c r="I176" s="141">
        <f t="shared" si="38"/>
        <v>0</v>
      </c>
      <c r="J176" s="141">
        <f t="shared" si="39"/>
        <v>0</v>
      </c>
      <c r="K176" s="142">
        <f t="shared" si="42"/>
        <v>0</v>
      </c>
      <c r="L176" s="142">
        <v>0.61</v>
      </c>
      <c r="M176" s="142">
        <f t="shared" si="41"/>
        <v>0</v>
      </c>
      <c r="N176" s="143" t="s">
        <v>105</v>
      </c>
    </row>
    <row r="177" spans="1:14" ht="15">
      <c r="A177" s="133" t="s">
        <v>299</v>
      </c>
      <c r="B177" s="134">
        <v>7.0000000000000007E-2</v>
      </c>
      <c r="C177" s="135" t="s">
        <v>300</v>
      </c>
      <c r="D177" s="136"/>
      <c r="E177" s="137" t="s">
        <v>97</v>
      </c>
      <c r="F177" s="138"/>
      <c r="G177" s="139">
        <v>10.45</v>
      </c>
      <c r="H177" s="140">
        <v>3.2500000000000001E-2</v>
      </c>
      <c r="I177" s="141">
        <f t="shared" si="38"/>
        <v>0</v>
      </c>
      <c r="J177" s="141">
        <f t="shared" si="39"/>
        <v>0</v>
      </c>
      <c r="K177" s="142">
        <f t="shared" si="42"/>
        <v>0</v>
      </c>
      <c r="L177" s="142">
        <v>0.61</v>
      </c>
      <c r="M177" s="142">
        <f t="shared" si="41"/>
        <v>0</v>
      </c>
      <c r="N177" s="143" t="s">
        <v>105</v>
      </c>
    </row>
    <row r="178" spans="1:14" ht="15">
      <c r="A178" s="133" t="s">
        <v>301</v>
      </c>
      <c r="B178" s="134">
        <v>7.0000000000000007E-2</v>
      </c>
      <c r="C178" s="135" t="s">
        <v>302</v>
      </c>
      <c r="D178" s="136"/>
      <c r="E178" s="137" t="s">
        <v>97</v>
      </c>
      <c r="F178" s="138"/>
      <c r="G178" s="139">
        <v>10.45</v>
      </c>
      <c r="H178" s="140">
        <v>3.2500000000000001E-2</v>
      </c>
      <c r="I178" s="141">
        <f t="shared" si="38"/>
        <v>0</v>
      </c>
      <c r="J178" s="141">
        <f t="shared" si="39"/>
        <v>0</v>
      </c>
      <c r="K178" s="142">
        <f t="shared" si="42"/>
        <v>0</v>
      </c>
      <c r="L178" s="142">
        <v>0.61</v>
      </c>
      <c r="M178" s="142">
        <f t="shared" si="41"/>
        <v>0</v>
      </c>
      <c r="N178" s="143" t="s">
        <v>105</v>
      </c>
    </row>
    <row r="179" spans="1:14" ht="15">
      <c r="A179" s="133" t="s">
        <v>303</v>
      </c>
      <c r="B179" s="134">
        <v>7.0000000000000007E-2</v>
      </c>
      <c r="C179" s="135" t="s">
        <v>304</v>
      </c>
      <c r="D179" s="136"/>
      <c r="E179" s="137" t="s">
        <v>97</v>
      </c>
      <c r="F179" s="138"/>
      <c r="G179" s="139">
        <v>10.45</v>
      </c>
      <c r="H179" s="140">
        <v>3.2500000000000001E-2</v>
      </c>
      <c r="I179" s="141">
        <f t="shared" si="38"/>
        <v>0</v>
      </c>
      <c r="J179" s="141">
        <f t="shared" si="39"/>
        <v>0</v>
      </c>
      <c r="K179" s="142">
        <f t="shared" si="42"/>
        <v>0</v>
      </c>
      <c r="L179" s="142">
        <v>0.61</v>
      </c>
      <c r="M179" s="142">
        <f t="shared" si="41"/>
        <v>0</v>
      </c>
      <c r="N179" s="143" t="s">
        <v>294</v>
      </c>
    </row>
    <row r="180" spans="1:14" ht="15">
      <c r="A180" s="133" t="s">
        <v>305</v>
      </c>
      <c r="B180" s="134">
        <v>7.0000000000000007E-2</v>
      </c>
      <c r="C180" s="135" t="s">
        <v>306</v>
      </c>
      <c r="D180" s="136"/>
      <c r="E180" s="137" t="s">
        <v>97</v>
      </c>
      <c r="F180" s="138"/>
      <c r="G180" s="139">
        <v>11</v>
      </c>
      <c r="H180" s="140">
        <v>3.2500000000000001E-2</v>
      </c>
      <c r="I180" s="141">
        <f t="shared" si="38"/>
        <v>0</v>
      </c>
      <c r="J180" s="141">
        <f t="shared" si="39"/>
        <v>0</v>
      </c>
      <c r="K180" s="142">
        <f t="shared" si="42"/>
        <v>0</v>
      </c>
      <c r="L180" s="142">
        <v>0.61</v>
      </c>
      <c r="M180" s="142">
        <f t="shared" si="41"/>
        <v>0</v>
      </c>
      <c r="N180" s="143" t="s">
        <v>105</v>
      </c>
    </row>
    <row r="181" spans="1:14" ht="15">
      <c r="A181" s="133" t="s">
        <v>307</v>
      </c>
      <c r="B181" s="134">
        <v>7.0000000000000007E-2</v>
      </c>
      <c r="C181" s="135" t="s">
        <v>308</v>
      </c>
      <c r="D181" s="136"/>
      <c r="E181" s="137" t="s">
        <v>97</v>
      </c>
      <c r="F181" s="138"/>
      <c r="G181" s="139">
        <v>11</v>
      </c>
      <c r="H181" s="140">
        <v>3.2500000000000001E-2</v>
      </c>
      <c r="I181" s="141">
        <f t="shared" si="38"/>
        <v>0</v>
      </c>
      <c r="J181" s="141">
        <f t="shared" si="39"/>
        <v>0</v>
      </c>
      <c r="K181" s="142">
        <f t="shared" si="42"/>
        <v>0</v>
      </c>
      <c r="L181" s="142">
        <v>0.61</v>
      </c>
      <c r="M181" s="142">
        <f t="shared" si="41"/>
        <v>0</v>
      </c>
      <c r="N181" s="143" t="s">
        <v>105</v>
      </c>
    </row>
    <row r="182" spans="1:14" ht="15">
      <c r="A182" s="133" t="s">
        <v>309</v>
      </c>
      <c r="B182" s="134">
        <v>7.0000000000000007E-2</v>
      </c>
      <c r="C182" s="135" t="s">
        <v>310</v>
      </c>
      <c r="D182" s="136"/>
      <c r="E182" s="137" t="s">
        <v>97</v>
      </c>
      <c r="F182" s="138"/>
      <c r="G182" s="139">
        <v>11</v>
      </c>
      <c r="H182" s="140">
        <v>3.2500000000000001E-2</v>
      </c>
      <c r="I182" s="141">
        <f t="shared" si="38"/>
        <v>0</v>
      </c>
      <c r="J182" s="141">
        <f t="shared" si="39"/>
        <v>0</v>
      </c>
      <c r="K182" s="142">
        <f t="shared" si="42"/>
        <v>0</v>
      </c>
      <c r="L182" s="142">
        <v>0.61</v>
      </c>
      <c r="M182" s="142">
        <f t="shared" si="41"/>
        <v>0</v>
      </c>
      <c r="N182" s="143" t="s">
        <v>105</v>
      </c>
    </row>
    <row r="183" spans="1:14" ht="15">
      <c r="A183" s="133" t="s">
        <v>311</v>
      </c>
      <c r="B183" s="134">
        <v>7.0000000000000007E-2</v>
      </c>
      <c r="C183" s="135" t="s">
        <v>312</v>
      </c>
      <c r="D183" s="136"/>
      <c r="E183" s="137" t="s">
        <v>97</v>
      </c>
      <c r="F183" s="138"/>
      <c r="G183" s="139">
        <v>11</v>
      </c>
      <c r="H183" s="140">
        <v>3.2500000000000001E-2</v>
      </c>
      <c r="I183" s="141">
        <f t="shared" si="38"/>
        <v>0</v>
      </c>
      <c r="J183" s="141">
        <f t="shared" si="39"/>
        <v>0</v>
      </c>
      <c r="K183" s="142">
        <f t="shared" si="42"/>
        <v>0</v>
      </c>
      <c r="L183" s="142">
        <v>0.61</v>
      </c>
      <c r="M183" s="142">
        <f t="shared" si="41"/>
        <v>0</v>
      </c>
      <c r="N183" s="143" t="s">
        <v>105</v>
      </c>
    </row>
    <row r="184" spans="1:14" ht="15">
      <c r="A184" s="133" t="s">
        <v>313</v>
      </c>
      <c r="B184" s="134">
        <v>7.0000000000000007E-2</v>
      </c>
      <c r="C184" s="135" t="s">
        <v>314</v>
      </c>
      <c r="D184" s="136"/>
      <c r="E184" s="137" t="s">
        <v>97</v>
      </c>
      <c r="F184" s="138"/>
      <c r="G184" s="139">
        <v>10.45</v>
      </c>
      <c r="H184" s="140">
        <v>3.2500000000000001E-2</v>
      </c>
      <c r="I184" s="141">
        <f t="shared" si="38"/>
        <v>0</v>
      </c>
      <c r="J184" s="141">
        <f t="shared" si="39"/>
        <v>0</v>
      </c>
      <c r="K184" s="142">
        <f t="shared" si="42"/>
        <v>0</v>
      </c>
      <c r="L184" s="142">
        <v>0.61</v>
      </c>
      <c r="M184" s="142">
        <f t="shared" si="41"/>
        <v>0</v>
      </c>
      <c r="N184" s="143" t="s">
        <v>294</v>
      </c>
    </row>
    <row r="185" spans="1:14" ht="15">
      <c r="A185" s="133" t="s">
        <v>315</v>
      </c>
      <c r="B185" s="134">
        <v>7.0000000000000007E-2</v>
      </c>
      <c r="C185" s="135" t="s">
        <v>316</v>
      </c>
      <c r="D185" s="136"/>
      <c r="E185" s="137" t="s">
        <v>97</v>
      </c>
      <c r="F185" s="138"/>
      <c r="G185" s="139">
        <v>11</v>
      </c>
      <c r="H185" s="140">
        <v>3.2500000000000001E-2</v>
      </c>
      <c r="I185" s="141">
        <f t="shared" si="38"/>
        <v>0</v>
      </c>
      <c r="J185" s="141">
        <f t="shared" si="39"/>
        <v>0</v>
      </c>
      <c r="K185" s="142">
        <f t="shared" si="42"/>
        <v>0</v>
      </c>
      <c r="L185" s="142">
        <v>0.61</v>
      </c>
      <c r="M185" s="142">
        <f t="shared" si="41"/>
        <v>0</v>
      </c>
      <c r="N185" s="143" t="s">
        <v>105</v>
      </c>
    </row>
    <row r="186" spans="1:14" ht="15">
      <c r="A186" s="133" t="s">
        <v>317</v>
      </c>
      <c r="B186" s="134">
        <v>7.0000000000000007E-2</v>
      </c>
      <c r="C186" s="135" t="s">
        <v>318</v>
      </c>
      <c r="D186" s="136"/>
      <c r="E186" s="137" t="s">
        <v>97</v>
      </c>
      <c r="F186" s="138"/>
      <c r="G186" s="139">
        <v>11</v>
      </c>
      <c r="H186" s="140">
        <v>3.2500000000000001E-2</v>
      </c>
      <c r="I186" s="141">
        <f t="shared" si="38"/>
        <v>0</v>
      </c>
      <c r="J186" s="141">
        <f t="shared" si="39"/>
        <v>0</v>
      </c>
      <c r="K186" s="142">
        <f t="shared" si="42"/>
        <v>0</v>
      </c>
      <c r="L186" s="142">
        <v>0.61</v>
      </c>
      <c r="M186" s="142">
        <f t="shared" si="41"/>
        <v>0</v>
      </c>
      <c r="N186" s="143" t="s">
        <v>105</v>
      </c>
    </row>
    <row r="187" spans="1:14" ht="15">
      <c r="A187" s="133" t="s">
        <v>319</v>
      </c>
      <c r="B187" s="134">
        <v>7.0000000000000007E-2</v>
      </c>
      <c r="C187" s="135" t="s">
        <v>320</v>
      </c>
      <c r="D187" s="136"/>
      <c r="E187" s="137" t="s">
        <v>97</v>
      </c>
      <c r="F187" s="138"/>
      <c r="G187" s="139">
        <v>11</v>
      </c>
      <c r="H187" s="140">
        <v>3.2500000000000001E-2</v>
      </c>
      <c r="I187" s="141">
        <f t="shared" si="38"/>
        <v>0</v>
      </c>
      <c r="J187" s="141">
        <f t="shared" si="39"/>
        <v>0</v>
      </c>
      <c r="K187" s="142">
        <f t="shared" si="42"/>
        <v>0</v>
      </c>
      <c r="L187" s="142">
        <v>0.61</v>
      </c>
      <c r="M187" s="142">
        <f t="shared" si="41"/>
        <v>0</v>
      </c>
      <c r="N187" s="143" t="s">
        <v>105</v>
      </c>
    </row>
    <row r="188" spans="1:14" ht="15">
      <c r="A188" s="133" t="s">
        <v>321</v>
      </c>
      <c r="B188" s="134">
        <v>7.0000000000000007E-2</v>
      </c>
      <c r="C188" s="135" t="s">
        <v>322</v>
      </c>
      <c r="D188" s="136"/>
      <c r="E188" s="137" t="s">
        <v>97</v>
      </c>
      <c r="F188" s="138"/>
      <c r="G188" s="139">
        <v>11</v>
      </c>
      <c r="H188" s="140">
        <v>3.2500000000000001E-2</v>
      </c>
      <c r="I188" s="141">
        <f t="shared" si="38"/>
        <v>0</v>
      </c>
      <c r="J188" s="141">
        <f t="shared" si="39"/>
        <v>0</v>
      </c>
      <c r="K188" s="142">
        <f t="shared" si="42"/>
        <v>0</v>
      </c>
      <c r="L188" s="142">
        <v>0.61</v>
      </c>
      <c r="M188" s="142">
        <f t="shared" si="41"/>
        <v>0</v>
      </c>
      <c r="N188" s="143" t="s">
        <v>105</v>
      </c>
    </row>
    <row r="189" spans="1:14" ht="15">
      <c r="A189" s="133" t="s">
        <v>323</v>
      </c>
      <c r="B189" s="134">
        <v>7.0000000000000007E-2</v>
      </c>
      <c r="C189" s="135" t="s">
        <v>324</v>
      </c>
      <c r="D189" s="136"/>
      <c r="E189" s="137" t="s">
        <v>97</v>
      </c>
      <c r="F189" s="138"/>
      <c r="G189" s="139">
        <v>10.45</v>
      </c>
      <c r="H189" s="140">
        <v>3.2500000000000001E-2</v>
      </c>
      <c r="I189" s="141">
        <f t="shared" si="38"/>
        <v>0</v>
      </c>
      <c r="J189" s="141">
        <f t="shared" si="39"/>
        <v>0</v>
      </c>
      <c r="K189" s="142">
        <f t="shared" si="42"/>
        <v>0</v>
      </c>
      <c r="L189" s="142">
        <v>0.61</v>
      </c>
      <c r="M189" s="142">
        <f t="shared" si="41"/>
        <v>0</v>
      </c>
      <c r="N189" s="143" t="s">
        <v>294</v>
      </c>
    </row>
    <row r="190" spans="1:14" ht="15">
      <c r="A190" s="133" t="s">
        <v>325</v>
      </c>
      <c r="B190" s="134">
        <v>7.0000000000000007E-2</v>
      </c>
      <c r="C190" s="135" t="s">
        <v>326</v>
      </c>
      <c r="D190" s="136"/>
      <c r="E190" s="137" t="s">
        <v>97</v>
      </c>
      <c r="F190" s="138"/>
      <c r="G190" s="139">
        <v>11</v>
      </c>
      <c r="H190" s="140">
        <v>3.2500000000000001E-2</v>
      </c>
      <c r="I190" s="141">
        <f t="shared" si="38"/>
        <v>0</v>
      </c>
      <c r="J190" s="141">
        <f t="shared" si="39"/>
        <v>0</v>
      </c>
      <c r="K190" s="142">
        <f t="shared" si="42"/>
        <v>0</v>
      </c>
      <c r="L190" s="142">
        <v>0.61</v>
      </c>
      <c r="M190" s="142">
        <f t="shared" si="41"/>
        <v>0</v>
      </c>
      <c r="N190" s="143" t="s">
        <v>105</v>
      </c>
    </row>
    <row r="191" spans="1:14" ht="15">
      <c r="A191" s="133" t="s">
        <v>327</v>
      </c>
      <c r="B191" s="134">
        <v>7.0000000000000007E-2</v>
      </c>
      <c r="C191" s="135" t="s">
        <v>328</v>
      </c>
      <c r="D191" s="136"/>
      <c r="E191" s="137" t="s">
        <v>97</v>
      </c>
      <c r="F191" s="138"/>
      <c r="G191" s="139">
        <v>11</v>
      </c>
      <c r="H191" s="140">
        <v>3.2500000000000001E-2</v>
      </c>
      <c r="I191" s="141">
        <f t="shared" si="38"/>
        <v>0</v>
      </c>
      <c r="J191" s="141">
        <f t="shared" si="39"/>
        <v>0</v>
      </c>
      <c r="K191" s="142">
        <f t="shared" si="42"/>
        <v>0</v>
      </c>
      <c r="L191" s="142">
        <v>0.61</v>
      </c>
      <c r="M191" s="142">
        <f t="shared" si="41"/>
        <v>0</v>
      </c>
      <c r="N191" s="143" t="s">
        <v>105</v>
      </c>
    </row>
    <row r="192" spans="1:14" ht="15">
      <c r="A192" s="133" t="s">
        <v>329</v>
      </c>
      <c r="B192" s="134">
        <v>7.0000000000000007E-2</v>
      </c>
      <c r="C192" s="135" t="s">
        <v>330</v>
      </c>
      <c r="D192" s="136"/>
      <c r="E192" s="137" t="s">
        <v>97</v>
      </c>
      <c r="F192" s="138"/>
      <c r="G192" s="139">
        <v>11</v>
      </c>
      <c r="H192" s="140">
        <v>3.2500000000000001E-2</v>
      </c>
      <c r="I192" s="141">
        <f t="shared" si="38"/>
        <v>0</v>
      </c>
      <c r="J192" s="141">
        <f t="shared" si="39"/>
        <v>0</v>
      </c>
      <c r="K192" s="142">
        <f t="shared" si="42"/>
        <v>0</v>
      </c>
      <c r="L192" s="142">
        <v>0.61</v>
      </c>
      <c r="M192" s="142">
        <f t="shared" si="41"/>
        <v>0</v>
      </c>
      <c r="N192" s="143" t="s">
        <v>105</v>
      </c>
    </row>
    <row r="193" spans="1:14" ht="15">
      <c r="A193" s="133" t="s">
        <v>331</v>
      </c>
      <c r="B193" s="134">
        <v>7.0000000000000007E-2</v>
      </c>
      <c r="C193" s="135" t="s">
        <v>332</v>
      </c>
      <c r="D193" s="136"/>
      <c r="E193" s="137" t="s">
        <v>97</v>
      </c>
      <c r="F193" s="138"/>
      <c r="G193" s="139">
        <v>11</v>
      </c>
      <c r="H193" s="140">
        <v>3.2500000000000001E-2</v>
      </c>
      <c r="I193" s="141">
        <f t="shared" si="38"/>
        <v>0</v>
      </c>
      <c r="J193" s="141">
        <f t="shared" si="39"/>
        <v>0</v>
      </c>
      <c r="K193" s="142">
        <f t="shared" si="42"/>
        <v>0</v>
      </c>
      <c r="L193" s="142">
        <v>0.61</v>
      </c>
      <c r="M193" s="142">
        <f t="shared" ref="M193:M214" si="43">F193*L193</f>
        <v>0</v>
      </c>
      <c r="N193" s="143" t="s">
        <v>105</v>
      </c>
    </row>
    <row r="194" spans="1:14" ht="15">
      <c r="A194" s="133" t="s">
        <v>333</v>
      </c>
      <c r="B194" s="134">
        <v>7.0000000000000007E-2</v>
      </c>
      <c r="C194" s="135" t="s">
        <v>334</v>
      </c>
      <c r="D194" s="136"/>
      <c r="E194" s="137" t="s">
        <v>97</v>
      </c>
      <c r="F194" s="138"/>
      <c r="G194" s="139">
        <v>10.45</v>
      </c>
      <c r="H194" s="140">
        <v>3.2500000000000001E-2</v>
      </c>
      <c r="I194" s="141">
        <f t="shared" si="38"/>
        <v>0</v>
      </c>
      <c r="J194" s="141">
        <f t="shared" si="39"/>
        <v>0</v>
      </c>
      <c r="K194" s="142">
        <f t="shared" si="42"/>
        <v>0</v>
      </c>
      <c r="L194" s="142">
        <v>0.61</v>
      </c>
      <c r="M194" s="142">
        <f t="shared" si="43"/>
        <v>0</v>
      </c>
      <c r="N194" s="143" t="s">
        <v>294</v>
      </c>
    </row>
    <row r="195" spans="1:14" ht="15">
      <c r="A195" s="133" t="s">
        <v>335</v>
      </c>
      <c r="B195" s="134">
        <v>7.0000000000000007E-2</v>
      </c>
      <c r="C195" s="135" t="s">
        <v>336</v>
      </c>
      <c r="D195" s="136"/>
      <c r="E195" s="137" t="s">
        <v>97</v>
      </c>
      <c r="F195" s="138"/>
      <c r="G195" s="139">
        <v>11</v>
      </c>
      <c r="H195" s="140">
        <v>3.2500000000000001E-2</v>
      </c>
      <c r="I195" s="141">
        <f t="shared" si="38"/>
        <v>0</v>
      </c>
      <c r="J195" s="141">
        <f t="shared" si="39"/>
        <v>0</v>
      </c>
      <c r="K195" s="142">
        <f t="shared" si="42"/>
        <v>0</v>
      </c>
      <c r="L195" s="142">
        <v>0.61</v>
      </c>
      <c r="M195" s="142">
        <f t="shared" si="43"/>
        <v>0</v>
      </c>
      <c r="N195" s="143" t="s">
        <v>105</v>
      </c>
    </row>
    <row r="196" spans="1:14" ht="15">
      <c r="A196" s="133" t="s">
        <v>337</v>
      </c>
      <c r="B196" s="134">
        <v>7.0000000000000007E-2</v>
      </c>
      <c r="C196" s="135" t="s">
        <v>338</v>
      </c>
      <c r="D196" s="136"/>
      <c r="E196" s="137" t="s">
        <v>97</v>
      </c>
      <c r="F196" s="138"/>
      <c r="G196" s="139">
        <v>11</v>
      </c>
      <c r="H196" s="140">
        <v>3.2500000000000001E-2</v>
      </c>
      <c r="I196" s="141">
        <f t="shared" si="38"/>
        <v>0</v>
      </c>
      <c r="J196" s="141">
        <f t="shared" si="39"/>
        <v>0</v>
      </c>
      <c r="K196" s="142">
        <f t="shared" si="42"/>
        <v>0</v>
      </c>
      <c r="L196" s="142">
        <v>0.61</v>
      </c>
      <c r="M196" s="142">
        <f t="shared" si="43"/>
        <v>0</v>
      </c>
      <c r="N196" s="143" t="s">
        <v>105</v>
      </c>
    </row>
    <row r="197" spans="1:14" ht="15">
      <c r="A197" s="133" t="s">
        <v>339</v>
      </c>
      <c r="B197" s="134">
        <v>7.0000000000000007E-2</v>
      </c>
      <c r="C197" s="135" t="s">
        <v>340</v>
      </c>
      <c r="D197" s="136"/>
      <c r="E197" s="137" t="s">
        <v>97</v>
      </c>
      <c r="F197" s="138"/>
      <c r="G197" s="139">
        <v>11</v>
      </c>
      <c r="H197" s="140">
        <v>3.2500000000000001E-2</v>
      </c>
      <c r="I197" s="141">
        <f t="shared" si="38"/>
        <v>0</v>
      </c>
      <c r="J197" s="141">
        <f t="shared" si="39"/>
        <v>0</v>
      </c>
      <c r="K197" s="142">
        <f t="shared" si="42"/>
        <v>0</v>
      </c>
      <c r="L197" s="142">
        <v>0.61</v>
      </c>
      <c r="M197" s="142">
        <f t="shared" si="43"/>
        <v>0</v>
      </c>
      <c r="N197" s="143" t="s">
        <v>105</v>
      </c>
    </row>
    <row r="198" spans="1:14" ht="15">
      <c r="A198" s="133" t="s">
        <v>341</v>
      </c>
      <c r="B198" s="134">
        <v>7.0000000000000007E-2</v>
      </c>
      <c r="C198" s="135" t="s">
        <v>342</v>
      </c>
      <c r="D198" s="136"/>
      <c r="E198" s="137" t="s">
        <v>97</v>
      </c>
      <c r="F198" s="138"/>
      <c r="G198" s="139">
        <v>11</v>
      </c>
      <c r="H198" s="140">
        <v>3.2500000000000001E-2</v>
      </c>
      <c r="I198" s="141">
        <f t="shared" si="38"/>
        <v>0</v>
      </c>
      <c r="J198" s="141">
        <f t="shared" ref="J198:J222" si="44">I198*(1+H198)</f>
        <v>0</v>
      </c>
      <c r="K198" s="142">
        <f t="shared" si="42"/>
        <v>0</v>
      </c>
      <c r="L198" s="142">
        <v>0.61</v>
      </c>
      <c r="M198" s="142">
        <f t="shared" si="43"/>
        <v>0</v>
      </c>
      <c r="N198" s="143" t="s">
        <v>105</v>
      </c>
    </row>
    <row r="199" spans="1:14" ht="15">
      <c r="A199" s="133" t="s">
        <v>343</v>
      </c>
      <c r="B199" s="134">
        <v>7.0000000000000007E-2</v>
      </c>
      <c r="C199" s="135" t="s">
        <v>344</v>
      </c>
      <c r="D199" s="136"/>
      <c r="E199" s="137" t="s">
        <v>97</v>
      </c>
      <c r="F199" s="138"/>
      <c r="G199" s="139">
        <v>9.44</v>
      </c>
      <c r="H199" s="140">
        <v>3.2500000000000001E-2</v>
      </c>
      <c r="I199" s="141">
        <f t="shared" si="38"/>
        <v>0</v>
      </c>
      <c r="J199" s="141">
        <f t="shared" si="44"/>
        <v>0</v>
      </c>
      <c r="K199" s="142">
        <f t="shared" si="42"/>
        <v>0</v>
      </c>
      <c r="L199" s="142">
        <v>0.61</v>
      </c>
      <c r="M199" s="142">
        <f t="shared" si="43"/>
        <v>0</v>
      </c>
      <c r="N199" s="143" t="s">
        <v>294</v>
      </c>
    </row>
    <row r="200" spans="1:14" ht="15">
      <c r="A200" s="167">
        <v>3239</v>
      </c>
      <c r="B200" s="168">
        <v>7.0000000000000007E-2</v>
      </c>
      <c r="C200" s="169" t="s">
        <v>345</v>
      </c>
      <c r="D200" s="170"/>
      <c r="E200" s="171" t="s">
        <v>104</v>
      </c>
      <c r="F200" s="172"/>
      <c r="G200" s="173">
        <v>13</v>
      </c>
      <c r="H200" s="174">
        <v>3.2500000000000001E-2</v>
      </c>
      <c r="I200" s="175">
        <f t="shared" si="38"/>
        <v>0</v>
      </c>
      <c r="J200" s="175">
        <f t="shared" si="44"/>
        <v>0</v>
      </c>
      <c r="K200" s="176">
        <f>F200/20</f>
        <v>0</v>
      </c>
      <c r="L200" s="176">
        <v>0.53500000000000003</v>
      </c>
      <c r="M200" s="176">
        <f t="shared" si="43"/>
        <v>0</v>
      </c>
      <c r="N200" s="177" t="s">
        <v>105</v>
      </c>
    </row>
    <row r="201" spans="1:14" ht="15">
      <c r="A201" s="156" t="s">
        <v>346</v>
      </c>
      <c r="B201" s="157">
        <v>7.0000000000000007E-2</v>
      </c>
      <c r="C201" s="158" t="s">
        <v>347</v>
      </c>
      <c r="D201" s="159"/>
      <c r="E201" s="160" t="s">
        <v>348</v>
      </c>
      <c r="F201" s="161"/>
      <c r="G201" s="162">
        <v>5.93</v>
      </c>
      <c r="H201" s="163">
        <v>3.2500000000000001E-2</v>
      </c>
      <c r="I201" s="164">
        <f t="shared" si="38"/>
        <v>0</v>
      </c>
      <c r="J201" s="164">
        <f t="shared" si="44"/>
        <v>0</v>
      </c>
      <c r="K201" s="165">
        <f t="shared" ref="K201:K206" si="45">F201/10</f>
        <v>0</v>
      </c>
      <c r="L201" s="165">
        <v>0.4</v>
      </c>
      <c r="M201" s="165">
        <f t="shared" si="43"/>
        <v>0</v>
      </c>
      <c r="N201" s="166" t="s">
        <v>105</v>
      </c>
    </row>
    <row r="202" spans="1:14" ht="15">
      <c r="A202" s="167" t="s">
        <v>349</v>
      </c>
      <c r="B202" s="168">
        <v>7.0000000000000007E-2</v>
      </c>
      <c r="C202" s="169" t="s">
        <v>350</v>
      </c>
      <c r="D202" s="170"/>
      <c r="E202" s="171" t="s">
        <v>97</v>
      </c>
      <c r="F202" s="172"/>
      <c r="G202" s="173">
        <v>5.44</v>
      </c>
      <c r="H202" s="174">
        <v>3.2500000000000001E-2</v>
      </c>
      <c r="I202" s="175">
        <f t="shared" si="38"/>
        <v>0</v>
      </c>
      <c r="J202" s="175">
        <f t="shared" si="44"/>
        <v>0</v>
      </c>
      <c r="K202" s="176">
        <f t="shared" si="45"/>
        <v>0</v>
      </c>
      <c r="L202" s="176">
        <v>0.4</v>
      </c>
      <c r="M202" s="176">
        <f t="shared" si="43"/>
        <v>0</v>
      </c>
      <c r="N202" s="177" t="s">
        <v>105</v>
      </c>
    </row>
    <row r="203" spans="1:14" ht="15">
      <c r="A203" s="122">
        <v>2287</v>
      </c>
      <c r="B203" s="123">
        <v>7.0000000000000007E-2</v>
      </c>
      <c r="C203" s="124" t="s">
        <v>351</v>
      </c>
      <c r="D203" s="125"/>
      <c r="E203" s="126" t="s">
        <v>97</v>
      </c>
      <c r="F203" s="127"/>
      <c r="G203" s="128">
        <v>10.9</v>
      </c>
      <c r="H203" s="129">
        <v>3.2500000000000001E-2</v>
      </c>
      <c r="I203" s="130">
        <f t="shared" si="38"/>
        <v>0</v>
      </c>
      <c r="J203" s="130">
        <f>I203*(1+H203)</f>
        <v>0</v>
      </c>
      <c r="K203" s="131">
        <f t="shared" si="45"/>
        <v>0</v>
      </c>
      <c r="L203" s="131">
        <v>0.6</v>
      </c>
      <c r="M203" s="131">
        <f t="shared" si="43"/>
        <v>0</v>
      </c>
      <c r="N203" s="132" t="s">
        <v>105</v>
      </c>
    </row>
    <row r="204" spans="1:14" ht="15">
      <c r="A204" s="145">
        <v>3055</v>
      </c>
      <c r="B204" s="146">
        <v>7.0000000000000007E-2</v>
      </c>
      <c r="C204" s="147" t="s">
        <v>352</v>
      </c>
      <c r="D204" s="148"/>
      <c r="E204" s="149" t="s">
        <v>97</v>
      </c>
      <c r="F204" s="150"/>
      <c r="G204" s="151">
        <v>11.9</v>
      </c>
      <c r="H204" s="184">
        <v>3.2500000000000001E-2</v>
      </c>
      <c r="I204" s="153">
        <f t="shared" si="38"/>
        <v>0</v>
      </c>
      <c r="J204" s="153">
        <f>I204*(1+H204)</f>
        <v>0</v>
      </c>
      <c r="K204" s="154">
        <f t="shared" si="45"/>
        <v>0</v>
      </c>
      <c r="L204" s="154">
        <v>0.6</v>
      </c>
      <c r="M204" s="154">
        <f t="shared" si="43"/>
        <v>0</v>
      </c>
      <c r="N204" s="155" t="s">
        <v>294</v>
      </c>
    </row>
    <row r="205" spans="1:14" ht="15">
      <c r="A205" s="156">
        <v>8869</v>
      </c>
      <c r="B205" s="157">
        <v>7.0000000000000007E-2</v>
      </c>
      <c r="C205" s="158" t="s">
        <v>353</v>
      </c>
      <c r="D205" s="159"/>
      <c r="E205" s="160" t="s">
        <v>97</v>
      </c>
      <c r="F205" s="161"/>
      <c r="G205" s="162">
        <v>18.88</v>
      </c>
      <c r="H205" s="163">
        <v>3.2500000000000001E-2</v>
      </c>
      <c r="I205" s="164">
        <f t="shared" si="38"/>
        <v>0</v>
      </c>
      <c r="J205" s="164">
        <f t="shared" si="44"/>
        <v>0</v>
      </c>
      <c r="K205" s="165">
        <f t="shared" si="45"/>
        <v>0</v>
      </c>
      <c r="L205" s="165">
        <v>1.145</v>
      </c>
      <c r="M205" s="165">
        <f t="shared" si="43"/>
        <v>0</v>
      </c>
      <c r="N205" s="166" t="s">
        <v>289</v>
      </c>
    </row>
    <row r="206" spans="1:14" ht="15">
      <c r="A206" s="133">
        <v>8968</v>
      </c>
      <c r="B206" s="134">
        <v>7.0000000000000007E-2</v>
      </c>
      <c r="C206" s="135" t="s">
        <v>354</v>
      </c>
      <c r="D206" s="136"/>
      <c r="E206" s="137" t="s">
        <v>97</v>
      </c>
      <c r="F206" s="138"/>
      <c r="G206" s="139">
        <v>18.88</v>
      </c>
      <c r="H206" s="140">
        <v>3.2500000000000001E-2</v>
      </c>
      <c r="I206" s="141">
        <f t="shared" si="38"/>
        <v>0</v>
      </c>
      <c r="J206" s="141">
        <f t="shared" si="44"/>
        <v>0</v>
      </c>
      <c r="K206" s="142">
        <f t="shared" si="45"/>
        <v>0</v>
      </c>
      <c r="L206" s="142">
        <v>1.1399999999999999</v>
      </c>
      <c r="M206" s="142">
        <f t="shared" si="43"/>
        <v>0</v>
      </c>
      <c r="N206" s="143" t="s">
        <v>289</v>
      </c>
    </row>
    <row r="207" spans="1:14" ht="15">
      <c r="A207" s="167">
        <v>8999</v>
      </c>
      <c r="B207" s="168">
        <v>7.0000000000000007E-2</v>
      </c>
      <c r="C207" s="169" t="s">
        <v>355</v>
      </c>
      <c r="D207" s="170"/>
      <c r="E207" s="171" t="s">
        <v>104</v>
      </c>
      <c r="F207" s="172"/>
      <c r="G207" s="173">
        <v>23</v>
      </c>
      <c r="H207" s="174">
        <v>3.2500000000000001E-2</v>
      </c>
      <c r="I207" s="175">
        <f t="shared" si="38"/>
        <v>0</v>
      </c>
      <c r="J207" s="175">
        <f t="shared" si="44"/>
        <v>0</v>
      </c>
      <c r="K207" s="176">
        <f>F207/20</f>
        <v>0</v>
      </c>
      <c r="L207" s="176">
        <v>1.07</v>
      </c>
      <c r="M207" s="176">
        <f t="shared" si="43"/>
        <v>0</v>
      </c>
      <c r="N207" s="177" t="s">
        <v>289</v>
      </c>
    </row>
    <row r="208" spans="1:14" ht="15">
      <c r="A208" s="111">
        <v>9514</v>
      </c>
      <c r="B208" s="112">
        <v>7.0000000000000007E-2</v>
      </c>
      <c r="C208" s="113" t="s">
        <v>356</v>
      </c>
      <c r="D208" s="114"/>
      <c r="E208" s="115" t="s">
        <v>282</v>
      </c>
      <c r="F208" s="116"/>
      <c r="G208" s="117">
        <v>230</v>
      </c>
      <c r="H208" s="118">
        <v>0</v>
      </c>
      <c r="I208" s="119">
        <f t="shared" si="38"/>
        <v>0</v>
      </c>
      <c r="J208" s="119">
        <f t="shared" si="44"/>
        <v>0</v>
      </c>
      <c r="K208" s="120">
        <f>F208/1</f>
        <v>0</v>
      </c>
      <c r="L208" s="120">
        <v>15</v>
      </c>
      <c r="M208" s="120">
        <f t="shared" si="43"/>
        <v>0</v>
      </c>
      <c r="N208" s="121" t="s">
        <v>357</v>
      </c>
    </row>
    <row r="209" spans="1:14" ht="15">
      <c r="A209" s="156">
        <v>9637</v>
      </c>
      <c r="B209" s="157">
        <v>0.04</v>
      </c>
      <c r="C209" s="158" t="s">
        <v>358</v>
      </c>
      <c r="D209" s="159"/>
      <c r="E209" s="160" t="s">
        <v>97</v>
      </c>
      <c r="F209" s="161"/>
      <c r="G209" s="162"/>
      <c r="H209" s="163">
        <v>3.2500000000000001E-2</v>
      </c>
      <c r="I209" s="164">
        <f>F209*G209</f>
        <v>0</v>
      </c>
      <c r="J209" s="164">
        <f>I209*(1+H209)</f>
        <v>0</v>
      </c>
      <c r="K209" s="165">
        <f>F209/100</f>
        <v>0</v>
      </c>
      <c r="L209" s="165">
        <f>0.2</f>
        <v>0.2</v>
      </c>
      <c r="M209" s="165">
        <f>F209*L209</f>
        <v>0</v>
      </c>
      <c r="N209" s="166" t="s">
        <v>359</v>
      </c>
    </row>
    <row r="210" spans="1:14" ht="15.75" thickBot="1">
      <c r="A210" s="145">
        <v>9620</v>
      </c>
      <c r="B210" s="146">
        <v>0.04</v>
      </c>
      <c r="C210" s="147" t="s">
        <v>360</v>
      </c>
      <c r="D210" s="148"/>
      <c r="E210" s="149" t="s">
        <v>97</v>
      </c>
      <c r="F210" s="150"/>
      <c r="G210" s="151"/>
      <c r="H210" s="184">
        <v>3.2500000000000001E-2</v>
      </c>
      <c r="I210" s="153">
        <f>F210*G210</f>
        <v>0</v>
      </c>
      <c r="J210" s="153">
        <f>I210*(1+H210)</f>
        <v>0</v>
      </c>
      <c r="K210" s="154">
        <f>F210/60</f>
        <v>0</v>
      </c>
      <c r="L210" s="154">
        <f>0.333</f>
        <v>0.33300000000000002</v>
      </c>
      <c r="M210" s="154">
        <f>F210*L210</f>
        <v>0</v>
      </c>
      <c r="N210" s="155" t="s">
        <v>361</v>
      </c>
    </row>
    <row r="211" spans="1:14" ht="15">
      <c r="A211" s="156">
        <v>9644</v>
      </c>
      <c r="B211" s="157">
        <v>0.04</v>
      </c>
      <c r="C211" s="158" t="s">
        <v>362</v>
      </c>
      <c r="D211" s="159"/>
      <c r="E211" s="160" t="s">
        <v>97</v>
      </c>
      <c r="F211" s="161"/>
      <c r="G211" s="162"/>
      <c r="H211" s="163">
        <v>3.2500000000000001E-2</v>
      </c>
      <c r="I211" s="164">
        <f t="shared" si="38"/>
        <v>0</v>
      </c>
      <c r="J211" s="164">
        <f t="shared" si="44"/>
        <v>0</v>
      </c>
      <c r="K211" s="165">
        <f>F211/50</f>
        <v>0</v>
      </c>
      <c r="L211" s="165">
        <f>0.214</f>
        <v>0.214</v>
      </c>
      <c r="M211" s="165">
        <f t="shared" si="43"/>
        <v>0</v>
      </c>
      <c r="N211" s="166" t="s">
        <v>363</v>
      </c>
    </row>
    <row r="212" spans="1:14" ht="15.75" thickBot="1">
      <c r="A212" s="167">
        <v>9651</v>
      </c>
      <c r="B212" s="168">
        <v>0.04</v>
      </c>
      <c r="C212" s="169" t="s">
        <v>364</v>
      </c>
      <c r="D212" s="170"/>
      <c r="E212" s="171" t="s">
        <v>97</v>
      </c>
      <c r="F212" s="172"/>
      <c r="G212" s="173"/>
      <c r="H212" s="174">
        <v>3.2500000000000001E-2</v>
      </c>
      <c r="I212" s="175">
        <f t="shared" si="38"/>
        <v>0</v>
      </c>
      <c r="J212" s="175">
        <f t="shared" si="44"/>
        <v>0</v>
      </c>
      <c r="K212" s="176">
        <f>F212/50</f>
        <v>0</v>
      </c>
      <c r="L212" s="176">
        <f>0.404</f>
        <v>0.40400000000000003</v>
      </c>
      <c r="M212" s="176">
        <f t="shared" si="43"/>
        <v>0</v>
      </c>
      <c r="N212" s="177" t="s">
        <v>365</v>
      </c>
    </row>
    <row r="213" spans="1:14" ht="15">
      <c r="A213" s="205">
        <v>9675</v>
      </c>
      <c r="B213" s="206">
        <v>0.04</v>
      </c>
      <c r="C213" s="207" t="s">
        <v>366</v>
      </c>
      <c r="D213" s="208"/>
      <c r="E213" s="209" t="s">
        <v>97</v>
      </c>
      <c r="F213" s="210"/>
      <c r="G213" s="211">
        <v>9.99</v>
      </c>
      <c r="H213" s="215">
        <v>9.7500000000000003E-2</v>
      </c>
      <c r="I213" s="212">
        <f>F213*G213</f>
        <v>0</v>
      </c>
      <c r="J213" s="212">
        <f>I213*(1+H213)</f>
        <v>0</v>
      </c>
      <c r="K213" s="213">
        <f>F213/48</f>
        <v>0</v>
      </c>
      <c r="L213" s="213">
        <f>0.123</f>
        <v>0.123</v>
      </c>
      <c r="M213" s="213">
        <f>F213*L213</f>
        <v>0</v>
      </c>
      <c r="N213" s="214" t="s">
        <v>367</v>
      </c>
    </row>
    <row r="214" spans="1:14" ht="15">
      <c r="A214" s="227">
        <v>1539</v>
      </c>
      <c r="B214" s="217">
        <v>7.0000000000000007E-2</v>
      </c>
      <c r="C214" s="218" t="s">
        <v>368</v>
      </c>
      <c r="D214" s="219"/>
      <c r="E214" s="228" t="s">
        <v>369</v>
      </c>
      <c r="F214" s="220"/>
      <c r="G214" s="221">
        <v>3</v>
      </c>
      <c r="H214" s="232">
        <v>0</v>
      </c>
      <c r="I214" s="222">
        <f t="shared" si="38"/>
        <v>0</v>
      </c>
      <c r="J214" s="222">
        <f t="shared" si="44"/>
        <v>0</v>
      </c>
      <c r="K214" s="229">
        <f>F214/50</f>
        <v>0</v>
      </c>
      <c r="L214" s="229">
        <v>0.28999999999999998</v>
      </c>
      <c r="M214" s="229">
        <f t="shared" si="43"/>
        <v>0</v>
      </c>
      <c r="N214" s="230" t="s">
        <v>370</v>
      </c>
    </row>
    <row r="215" spans="1:14" ht="15">
      <c r="A215" s="122">
        <v>7589</v>
      </c>
      <c r="B215" s="123">
        <v>0.04</v>
      </c>
      <c r="C215" s="243" t="s">
        <v>371</v>
      </c>
      <c r="D215" s="231"/>
      <c r="E215" s="126" t="s">
        <v>369</v>
      </c>
      <c r="F215" s="127"/>
      <c r="G215" s="128">
        <v>2.97</v>
      </c>
      <c r="H215" s="129">
        <v>3.2500000000000001E-2</v>
      </c>
      <c r="I215" s="130">
        <f t="shared" ref="I215:I227" si="46">F215*G215</f>
        <v>0</v>
      </c>
      <c r="J215" s="130">
        <f>I215*(1+H215)</f>
        <v>0</v>
      </c>
      <c r="K215" s="131">
        <f>F215/50</f>
        <v>0</v>
      </c>
      <c r="L215" s="131">
        <v>0.115</v>
      </c>
      <c r="M215" s="131">
        <f t="shared" ref="M215:M226" si="47">F215*L215</f>
        <v>0</v>
      </c>
      <c r="N215" s="132" t="s">
        <v>102</v>
      </c>
    </row>
    <row r="216" spans="1:14" ht="15">
      <c r="A216" s="133">
        <v>7428</v>
      </c>
      <c r="B216" s="134">
        <v>0.04</v>
      </c>
      <c r="C216" s="135" t="s">
        <v>372</v>
      </c>
      <c r="D216" s="136"/>
      <c r="E216" s="137" t="s">
        <v>373</v>
      </c>
      <c r="F216" s="138"/>
      <c r="G216" s="139">
        <v>4.5</v>
      </c>
      <c r="H216" s="140">
        <v>3.2500000000000001E-2</v>
      </c>
      <c r="I216" s="141">
        <f t="shared" si="46"/>
        <v>0</v>
      </c>
      <c r="J216" s="141">
        <f t="shared" si="44"/>
        <v>0</v>
      </c>
      <c r="K216" s="142">
        <f>F216/72</f>
        <v>0</v>
      </c>
      <c r="L216" s="142">
        <v>0.22</v>
      </c>
      <c r="M216" s="142">
        <f t="shared" si="47"/>
        <v>0</v>
      </c>
      <c r="N216" s="143" t="s">
        <v>361</v>
      </c>
    </row>
    <row r="217" spans="1:14" ht="15">
      <c r="A217" s="133">
        <v>7435</v>
      </c>
      <c r="B217" s="134">
        <v>0.04</v>
      </c>
      <c r="C217" s="135" t="s">
        <v>374</v>
      </c>
      <c r="D217" s="136"/>
      <c r="E217" s="262" t="s">
        <v>369</v>
      </c>
      <c r="F217" s="138"/>
      <c r="G217" s="139">
        <v>3.99</v>
      </c>
      <c r="H217" s="140">
        <v>3.2500000000000001E-2</v>
      </c>
      <c r="I217" s="141">
        <f t="shared" si="46"/>
        <v>0</v>
      </c>
      <c r="J217" s="141">
        <f t="shared" si="44"/>
        <v>0</v>
      </c>
      <c r="K217" s="142">
        <f>F217/50</f>
        <v>0</v>
      </c>
      <c r="L217" s="142">
        <v>0.17199999999999999</v>
      </c>
      <c r="M217" s="142">
        <f t="shared" si="47"/>
        <v>0</v>
      </c>
      <c r="N217" s="143" t="s">
        <v>102</v>
      </c>
    </row>
    <row r="218" spans="1:14" ht="15">
      <c r="A218" s="133">
        <v>7442</v>
      </c>
      <c r="B218" s="134">
        <v>0.04</v>
      </c>
      <c r="C218" s="135" t="s">
        <v>375</v>
      </c>
      <c r="D218" s="136"/>
      <c r="E218" s="137" t="s">
        <v>373</v>
      </c>
      <c r="F218" s="138"/>
      <c r="G218" s="139">
        <v>4.5</v>
      </c>
      <c r="H218" s="140">
        <v>3.2500000000000001E-2</v>
      </c>
      <c r="I218" s="141">
        <f t="shared" si="46"/>
        <v>0</v>
      </c>
      <c r="J218" s="141">
        <f t="shared" si="44"/>
        <v>0</v>
      </c>
      <c r="K218" s="142">
        <f>F218/72</f>
        <v>0</v>
      </c>
      <c r="L218" s="142">
        <v>0.22</v>
      </c>
      <c r="M218" s="142">
        <f t="shared" si="47"/>
        <v>0</v>
      </c>
      <c r="N218" s="143" t="s">
        <v>361</v>
      </c>
    </row>
    <row r="219" spans="1:14" ht="15">
      <c r="A219" s="133">
        <v>7459</v>
      </c>
      <c r="B219" s="134">
        <v>0.04</v>
      </c>
      <c r="C219" s="135" t="s">
        <v>376</v>
      </c>
      <c r="D219" s="136"/>
      <c r="E219" s="137" t="s">
        <v>377</v>
      </c>
      <c r="F219" s="138"/>
      <c r="G219" s="139">
        <v>3.99</v>
      </c>
      <c r="H219" s="140">
        <v>3.2500000000000001E-2</v>
      </c>
      <c r="I219" s="141">
        <f t="shared" si="46"/>
        <v>0</v>
      </c>
      <c r="J219" s="141">
        <f t="shared" si="44"/>
        <v>0</v>
      </c>
      <c r="K219" s="142">
        <f>F219/80</f>
        <v>0</v>
      </c>
      <c r="L219" s="142">
        <v>0.17199999999999999</v>
      </c>
      <c r="M219" s="142">
        <f t="shared" si="47"/>
        <v>0</v>
      </c>
      <c r="N219" s="143" t="s">
        <v>102</v>
      </c>
    </row>
    <row r="220" spans="1:14" ht="15">
      <c r="A220" s="133">
        <v>8838</v>
      </c>
      <c r="B220" s="134">
        <v>0.04</v>
      </c>
      <c r="C220" s="135" t="s">
        <v>378</v>
      </c>
      <c r="D220" s="136"/>
      <c r="E220" s="137" t="s">
        <v>379</v>
      </c>
      <c r="F220" s="138"/>
      <c r="G220" s="139">
        <v>7.5</v>
      </c>
      <c r="H220" s="140">
        <v>3.2500000000000001E-2</v>
      </c>
      <c r="I220" s="141">
        <f t="shared" si="46"/>
        <v>0</v>
      </c>
      <c r="J220" s="141">
        <f t="shared" si="44"/>
        <v>0</v>
      </c>
      <c r="K220" s="142">
        <f>F220/40</f>
        <v>0</v>
      </c>
      <c r="L220" s="142">
        <v>0.31</v>
      </c>
      <c r="M220" s="142">
        <f t="shared" si="47"/>
        <v>0</v>
      </c>
      <c r="N220" s="143" t="s">
        <v>363</v>
      </c>
    </row>
    <row r="221" spans="1:14" ht="15">
      <c r="A221" s="145">
        <v>9309</v>
      </c>
      <c r="B221" s="146">
        <v>0.04</v>
      </c>
      <c r="C221" s="147" t="s">
        <v>380</v>
      </c>
      <c r="D221" s="148"/>
      <c r="E221" s="149" t="s">
        <v>379</v>
      </c>
      <c r="F221" s="150"/>
      <c r="G221" s="151">
        <v>8.5</v>
      </c>
      <c r="H221" s="152">
        <v>0</v>
      </c>
      <c r="I221" s="153">
        <f t="shared" si="46"/>
        <v>0</v>
      </c>
      <c r="J221" s="153">
        <f t="shared" si="44"/>
        <v>0</v>
      </c>
      <c r="K221" s="154">
        <f>F221/40</f>
        <v>0</v>
      </c>
      <c r="L221" s="154">
        <v>0.32</v>
      </c>
      <c r="M221" s="154">
        <f t="shared" si="47"/>
        <v>0</v>
      </c>
      <c r="N221" s="155" t="s">
        <v>381</v>
      </c>
    </row>
    <row r="222" spans="1:14" ht="15">
      <c r="A222" s="156">
        <v>8890</v>
      </c>
      <c r="B222" s="157">
        <v>0.04</v>
      </c>
      <c r="C222" s="158" t="s">
        <v>382</v>
      </c>
      <c r="D222" s="159"/>
      <c r="E222" s="160" t="s">
        <v>97</v>
      </c>
      <c r="F222" s="161"/>
      <c r="G222" s="162">
        <v>5.9</v>
      </c>
      <c r="H222" s="163">
        <v>3.2500000000000001E-2</v>
      </c>
      <c r="I222" s="164">
        <f t="shared" si="46"/>
        <v>0</v>
      </c>
      <c r="J222" s="164">
        <f t="shared" si="44"/>
        <v>0</v>
      </c>
      <c r="K222" s="165">
        <f>F222/100</f>
        <v>0</v>
      </c>
      <c r="L222" s="165">
        <v>8.5000000000000006E-2</v>
      </c>
      <c r="M222" s="165">
        <f t="shared" si="47"/>
        <v>0</v>
      </c>
      <c r="N222" s="166" t="s">
        <v>383</v>
      </c>
    </row>
    <row r="223" spans="1:14" ht="15">
      <c r="A223" s="133">
        <v>2553</v>
      </c>
      <c r="B223" s="134">
        <v>0.04</v>
      </c>
      <c r="C223" s="135" t="s">
        <v>384</v>
      </c>
      <c r="D223" s="136"/>
      <c r="E223" s="137" t="s">
        <v>97</v>
      </c>
      <c r="F223" s="138"/>
      <c r="G223" s="139">
        <v>3.6</v>
      </c>
      <c r="H223" s="140">
        <v>3.2500000000000001E-2</v>
      </c>
      <c r="I223" s="141">
        <f t="shared" si="46"/>
        <v>0</v>
      </c>
      <c r="J223" s="141">
        <f>I223*(1+H223)</f>
        <v>0</v>
      </c>
      <c r="K223" s="142">
        <f>F223/200</f>
        <v>0</v>
      </c>
      <c r="L223" s="142">
        <v>2.8500000000000001E-2</v>
      </c>
      <c r="M223" s="142">
        <f t="shared" si="47"/>
        <v>0</v>
      </c>
      <c r="N223" s="143" t="s">
        <v>383</v>
      </c>
    </row>
    <row r="224" spans="1:14" ht="15">
      <c r="A224" s="133">
        <v>9910</v>
      </c>
      <c r="B224" s="134">
        <v>0.04</v>
      </c>
      <c r="C224" s="135" t="s">
        <v>385</v>
      </c>
      <c r="D224" s="136"/>
      <c r="E224" s="137" t="s">
        <v>97</v>
      </c>
      <c r="F224" s="138"/>
      <c r="G224" s="139">
        <v>3.6</v>
      </c>
      <c r="H224" s="144">
        <v>0</v>
      </c>
      <c r="I224" s="141">
        <f t="shared" si="46"/>
        <v>0</v>
      </c>
      <c r="J224" s="141">
        <f>I224*(1+H224)</f>
        <v>0</v>
      </c>
      <c r="K224" s="142">
        <f>F224/100</f>
        <v>0</v>
      </c>
      <c r="L224" s="142">
        <v>2.8500000000000001E-2</v>
      </c>
      <c r="M224" s="142">
        <f t="shared" si="47"/>
        <v>0</v>
      </c>
      <c r="N224" s="143" t="s">
        <v>383</v>
      </c>
    </row>
    <row r="225" spans="1:14" ht="15">
      <c r="A225" s="133">
        <v>1099</v>
      </c>
      <c r="B225" s="134">
        <v>0.04</v>
      </c>
      <c r="C225" s="135" t="s">
        <v>386</v>
      </c>
      <c r="D225" s="136"/>
      <c r="E225" s="137" t="s">
        <v>97</v>
      </c>
      <c r="F225" s="138"/>
      <c r="G225" s="139">
        <v>3.6</v>
      </c>
      <c r="H225" s="140">
        <v>3.2500000000000001E-2</v>
      </c>
      <c r="I225" s="141">
        <f t="shared" si="46"/>
        <v>0</v>
      </c>
      <c r="J225" s="141">
        <f>I225*(1+H225)</f>
        <v>0</v>
      </c>
      <c r="K225" s="142">
        <f>F225/200</f>
        <v>0</v>
      </c>
      <c r="L225" s="142">
        <v>2.8500000000000001E-2</v>
      </c>
      <c r="M225" s="142">
        <f t="shared" si="47"/>
        <v>0</v>
      </c>
      <c r="N225" s="143" t="s">
        <v>383</v>
      </c>
    </row>
    <row r="226" spans="1:14" ht="15">
      <c r="A226" s="167">
        <v>9613</v>
      </c>
      <c r="B226" s="168">
        <v>0.04</v>
      </c>
      <c r="C226" s="169" t="s">
        <v>387</v>
      </c>
      <c r="D226" s="170"/>
      <c r="E226" s="171" t="s">
        <v>97</v>
      </c>
      <c r="F226" s="172"/>
      <c r="G226" s="173">
        <v>9.99</v>
      </c>
      <c r="H226" s="181">
        <v>0</v>
      </c>
      <c r="I226" s="175">
        <f t="shared" si="46"/>
        <v>0</v>
      </c>
      <c r="J226" s="175">
        <f>I226*(1+H226)</f>
        <v>0</v>
      </c>
      <c r="K226" s="176">
        <f>F226/24</f>
        <v>0</v>
      </c>
      <c r="L226" s="176">
        <f>0.247</f>
        <v>0.247</v>
      </c>
      <c r="M226" s="176">
        <f t="shared" si="47"/>
        <v>0</v>
      </c>
      <c r="N226" s="177" t="s">
        <v>388</v>
      </c>
    </row>
    <row r="227" spans="1:14" ht="15">
      <c r="A227" s="111">
        <v>9965</v>
      </c>
      <c r="B227" s="112">
        <v>7.0000000000000007E-2</v>
      </c>
      <c r="C227" s="113" t="s">
        <v>389</v>
      </c>
      <c r="D227" s="114"/>
      <c r="E227" s="115" t="s">
        <v>80</v>
      </c>
      <c r="F227" s="116"/>
      <c r="G227" s="117">
        <v>9.9</v>
      </c>
      <c r="H227" s="118">
        <v>0</v>
      </c>
      <c r="I227" s="119">
        <f t="shared" si="46"/>
        <v>0</v>
      </c>
      <c r="J227" s="119">
        <f>I227*(1+H227)</f>
        <v>0</v>
      </c>
      <c r="K227" s="120">
        <f>F227/1</f>
        <v>0</v>
      </c>
      <c r="L227" s="120">
        <v>0.1</v>
      </c>
      <c r="M227" s="120">
        <f>F227*L227</f>
        <v>0</v>
      </c>
      <c r="N227" s="121" t="s">
        <v>117</v>
      </c>
    </row>
    <row r="228" spans="1:14" ht="13.5" thickBot="1">
      <c r="A228" s="282"/>
      <c r="B228" s="281"/>
      <c r="C228" s="281"/>
      <c r="D228" s="281"/>
      <c r="E228" s="281"/>
      <c r="F228" s="280" t="s">
        <v>390</v>
      </c>
      <c r="G228" s="441">
        <f>IF(N9="BA",ST!H18,IF(N9="MG",ST!H24,IF(N9="MT",ST!K18,IF(N9="PR",ST!N18,IF(N9="PR-SIMPLES NAC",ST!N18,IF(N9="SP",ST!N24,IF(N9="RJ",ST!K24,)))))))</f>
        <v>0</v>
      </c>
      <c r="H228" s="442"/>
      <c r="I228" s="322">
        <f>SUM(I16:I227)</f>
        <v>0</v>
      </c>
      <c r="J228" s="322">
        <f>SUM(J16:J227,G228)</f>
        <v>0</v>
      </c>
      <c r="K228" s="293">
        <f>SUM(K16:K227)</f>
        <v>0</v>
      </c>
      <c r="L228" s="279" t="s">
        <v>391</v>
      </c>
      <c r="M228" s="294">
        <f>SUM(M16:M227)</f>
        <v>0</v>
      </c>
      <c r="N228" s="279" t="s">
        <v>392</v>
      </c>
    </row>
    <row r="229" spans="1:14" ht="12.75" customHeight="1">
      <c r="A229" s="455"/>
      <c r="B229" s="455"/>
      <c r="C229" s="455"/>
      <c r="D229" s="275"/>
      <c r="E229" s="275"/>
      <c r="F229" s="275"/>
      <c r="G229" s="276"/>
      <c r="H229" s="276"/>
      <c r="I229" s="276"/>
      <c r="J229" s="450" t="s">
        <v>393</v>
      </c>
      <c r="K229" s="460" t="s">
        <v>394</v>
      </c>
      <c r="L229" s="461"/>
      <c r="M229" s="461"/>
      <c r="N229" s="462"/>
    </row>
    <row r="230" spans="1:14">
      <c r="A230" s="284"/>
      <c r="B230" s="275"/>
      <c r="C230" s="285"/>
      <c r="D230" s="275"/>
      <c r="E230" s="275"/>
      <c r="F230" s="275"/>
      <c r="G230" s="276"/>
      <c r="H230" s="276"/>
      <c r="I230" s="276"/>
      <c r="J230" s="451"/>
      <c r="K230" s="463"/>
      <c r="L230" s="464"/>
      <c r="M230" s="464"/>
      <c r="N230" s="465"/>
    </row>
    <row r="231" spans="1:14" ht="17.25" customHeight="1">
      <c r="A231" s="284"/>
      <c r="B231" s="286"/>
      <c r="C231" s="287"/>
      <c r="D231" s="196"/>
      <c r="E231" s="196"/>
      <c r="F231" s="196"/>
      <c r="G231" s="196"/>
      <c r="H231" s="196"/>
      <c r="I231" s="283"/>
      <c r="J231" s="451"/>
      <c r="K231" s="453" t="s">
        <v>49</v>
      </c>
      <c r="L231" s="453"/>
      <c r="M231" s="453" t="s">
        <v>395</v>
      </c>
      <c r="N231" s="456"/>
    </row>
    <row r="232" spans="1:14" ht="18" customHeight="1">
      <c r="A232" s="288"/>
      <c r="B232" s="286"/>
      <c r="C232" s="287"/>
      <c r="D232" s="196"/>
      <c r="E232" s="196"/>
      <c r="F232" s="196"/>
      <c r="G232" s="196"/>
      <c r="H232" s="196"/>
      <c r="I232" s="283"/>
      <c r="J232" s="451"/>
      <c r="K232" s="457" t="s">
        <v>396</v>
      </c>
      <c r="L232" s="458"/>
      <c r="M232" s="458"/>
      <c r="N232" s="459"/>
    </row>
    <row r="233" spans="1:14">
      <c r="A233" s="289"/>
      <c r="B233" s="286"/>
      <c r="C233" s="286"/>
      <c r="D233" s="196"/>
      <c r="E233" s="196"/>
      <c r="F233" s="196"/>
      <c r="G233" s="196"/>
      <c r="H233" s="196"/>
      <c r="I233" s="283"/>
      <c r="J233" s="451"/>
      <c r="K233" s="466" t="s">
        <v>49</v>
      </c>
      <c r="L233" s="466"/>
      <c r="M233" s="468" t="s">
        <v>397</v>
      </c>
      <c r="N233" s="469"/>
    </row>
    <row r="234" spans="1:14" ht="13.5" thickBot="1">
      <c r="A234" s="196"/>
      <c r="B234" s="196"/>
      <c r="C234" s="196"/>
      <c r="D234" s="196"/>
      <c r="E234" s="196"/>
      <c r="F234" s="196"/>
      <c r="G234" s="196"/>
      <c r="H234" s="196"/>
      <c r="I234" s="283"/>
      <c r="J234" s="452"/>
      <c r="K234" s="467"/>
      <c r="L234" s="467"/>
      <c r="M234" s="470" t="s">
        <v>398</v>
      </c>
      <c r="N234" s="471"/>
    </row>
    <row r="237" spans="1:14">
      <c r="N237" s="55"/>
    </row>
  </sheetData>
  <dataConsolidate/>
  <mergeCells count="35">
    <mergeCell ref="M231:N231"/>
    <mergeCell ref="K232:N232"/>
    <mergeCell ref="K229:N230"/>
    <mergeCell ref="K233:L234"/>
    <mergeCell ref="M233:N233"/>
    <mergeCell ref="M234:N234"/>
    <mergeCell ref="J229:J234"/>
    <mergeCell ref="K231:L231"/>
    <mergeCell ref="K12:L12"/>
    <mergeCell ref="G12:I12"/>
    <mergeCell ref="A229:C229"/>
    <mergeCell ref="G228:H228"/>
    <mergeCell ref="K13:N13"/>
    <mergeCell ref="A12:C12"/>
    <mergeCell ref="F10:I10"/>
    <mergeCell ref="F11:I11"/>
    <mergeCell ref="K10:N10"/>
    <mergeCell ref="J11:K11"/>
    <mergeCell ref="L11:N11"/>
    <mergeCell ref="A11:C11"/>
    <mergeCell ref="E12:F12"/>
    <mergeCell ref="A13:C13"/>
    <mergeCell ref="A14:N14"/>
    <mergeCell ref="A1:N5"/>
    <mergeCell ref="A7:C7"/>
    <mergeCell ref="A8:C8"/>
    <mergeCell ref="A10:C10"/>
    <mergeCell ref="K8:N8"/>
    <mergeCell ref="G8:I8"/>
    <mergeCell ref="D7:I7"/>
    <mergeCell ref="A9:C9"/>
    <mergeCell ref="F9:H9"/>
    <mergeCell ref="K7:N7"/>
    <mergeCell ref="D8:E8"/>
    <mergeCell ref="J9:L9"/>
  </mergeCells>
  <phoneticPr fontId="15" type="noConversion"/>
  <dataValidations count="1">
    <dataValidation type="list" allowBlank="1" showInputMessage="1" showErrorMessage="1" errorTitle="ESTADO INCORRETO!" error="INSERIR APENAS O ESTADO." sqref="N9" xr:uid="{F26E3D1B-8B90-4513-A106-944BDB4929FB}">
      <formula1>"AC,AL,AM,AP,BA,CE,DF,ES,GO,MA,MG,MS,MT,PA,PB,PE,PI,PR,RJ,RN,RO,RR,RS,SC,SE,SP,TO"</formula1>
    </dataValidation>
  </dataValidations>
  <pageMargins left="0.511811024" right="0.511811024" top="0.78740157499999996" bottom="0.78740157499999996" header="0.31496062000000002" footer="0.31496062000000002"/>
  <pageSetup paperSize="9" scale="58" orientation="landscape" horizontalDpi="360" verticalDpi="360" r:id="rId1"/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36E66-7065-4793-A421-6FB1642A3ACF}">
  <sheetPr>
    <tabColor theme="8"/>
  </sheetPr>
  <dimension ref="A1:Q215"/>
  <sheetViews>
    <sheetView showGridLines="0" topLeftCell="B1" zoomScaleNormal="100" zoomScaleSheetLayoutView="73" workbookViewId="0">
      <selection activeCell="E5" sqref="E5"/>
    </sheetView>
  </sheetViews>
  <sheetFormatPr defaultRowHeight="12.75"/>
  <cols>
    <col min="1" max="1" width="59.140625" hidden="1" customWidth="1"/>
    <col min="2" max="2" width="24.140625" customWidth="1"/>
    <col min="3" max="3" width="13.42578125" customWidth="1"/>
    <col min="4" max="4" width="12.5703125" bestFit="1" customWidth="1"/>
    <col min="5" max="5" width="10.85546875" customWidth="1"/>
    <col min="6" max="6" width="9.28515625" bestFit="1" customWidth="1"/>
    <col min="7" max="7" width="16" customWidth="1"/>
    <col min="8" max="8" width="10.5703125" bestFit="1" customWidth="1"/>
    <col min="9" max="9" width="20.85546875" customWidth="1"/>
    <col min="10" max="10" width="9.28515625" bestFit="1" customWidth="1"/>
    <col min="11" max="11" width="11.28515625" bestFit="1" customWidth="1"/>
    <col min="14" max="14" width="15.5703125" bestFit="1" customWidth="1"/>
  </cols>
  <sheetData>
    <row r="1" spans="1:17">
      <c r="B1" s="108"/>
      <c r="C1" s="109"/>
    </row>
    <row r="2" spans="1:17" ht="15.75" customHeight="1">
      <c r="B2" s="479" t="s">
        <v>399</v>
      </c>
      <c r="C2" s="480"/>
      <c r="D2" s="107">
        <v>0.20499999999999999</v>
      </c>
      <c r="E2" s="65">
        <v>0.18</v>
      </c>
      <c r="F2" s="66">
        <v>0.17</v>
      </c>
      <c r="G2" s="67">
        <v>0.18</v>
      </c>
      <c r="H2" s="481" t="s">
        <v>400</v>
      </c>
      <c r="I2" s="481" t="s">
        <v>401</v>
      </c>
      <c r="J2" s="483">
        <v>0</v>
      </c>
      <c r="K2" s="484"/>
      <c r="L2" s="476" t="s">
        <v>402</v>
      </c>
      <c r="M2" s="477"/>
    </row>
    <row r="3" spans="1:17" ht="15.75">
      <c r="B3" s="68" t="s">
        <v>403</v>
      </c>
      <c r="C3" s="68" t="s">
        <v>404</v>
      </c>
      <c r="D3" s="69" t="s">
        <v>405</v>
      </c>
      <c r="E3" s="79" t="s">
        <v>406</v>
      </c>
      <c r="F3" s="70" t="s">
        <v>407</v>
      </c>
      <c r="G3" s="71" t="s">
        <v>408</v>
      </c>
      <c r="H3" s="482"/>
      <c r="I3" s="482"/>
      <c r="J3" s="72" t="s">
        <v>409</v>
      </c>
      <c r="K3" s="72" t="s">
        <v>410</v>
      </c>
      <c r="L3" s="478"/>
      <c r="M3" s="477"/>
    </row>
    <row r="4" spans="1:17" ht="15.75">
      <c r="B4" s="68" t="s">
        <v>411</v>
      </c>
      <c r="C4" s="68">
        <v>401</v>
      </c>
      <c r="D4" s="73">
        <v>1.0279</v>
      </c>
      <c r="E4" s="79">
        <v>0.8</v>
      </c>
      <c r="F4" s="80">
        <v>0.57969999999999999</v>
      </c>
      <c r="G4" s="81">
        <v>0.67930000000000001</v>
      </c>
      <c r="H4" s="82">
        <v>0.95569999999999999</v>
      </c>
      <c r="I4" s="74">
        <v>0.2</v>
      </c>
      <c r="J4" s="75">
        <v>0</v>
      </c>
      <c r="K4" s="75">
        <v>0</v>
      </c>
      <c r="L4" s="478"/>
      <c r="M4" s="477"/>
    </row>
    <row r="5" spans="1:17" ht="15.75">
      <c r="B5" s="68" t="s">
        <v>412</v>
      </c>
      <c r="C5" s="68">
        <v>403</v>
      </c>
      <c r="D5" s="73">
        <v>1.2567999999999999</v>
      </c>
      <c r="E5" s="79">
        <v>0.65</v>
      </c>
      <c r="F5" s="80">
        <v>0.57969999999999999</v>
      </c>
      <c r="G5" s="81">
        <v>0.76629999999999998</v>
      </c>
      <c r="H5" s="82">
        <v>1.3002</v>
      </c>
      <c r="I5" s="74">
        <v>0.2</v>
      </c>
      <c r="J5" s="75">
        <v>0</v>
      </c>
      <c r="K5" s="75">
        <v>0</v>
      </c>
      <c r="L5" s="478"/>
      <c r="M5" s="477"/>
    </row>
    <row r="6" spans="1:17" ht="15.75">
      <c r="B6" s="76" t="s">
        <v>413</v>
      </c>
      <c r="C6" s="68">
        <v>403</v>
      </c>
      <c r="D6" s="73">
        <v>1.4083000000000001</v>
      </c>
      <c r="E6" s="79">
        <v>0.8</v>
      </c>
      <c r="F6" s="80">
        <v>0.57969999999999999</v>
      </c>
      <c r="G6" s="81">
        <v>0.96660000000000001</v>
      </c>
      <c r="H6" s="82">
        <v>1.4545999999999999</v>
      </c>
      <c r="I6" s="74">
        <v>0.2</v>
      </c>
      <c r="J6" s="75">
        <v>0</v>
      </c>
      <c r="K6" s="75">
        <v>0</v>
      </c>
      <c r="L6" s="478"/>
      <c r="M6" s="477"/>
    </row>
    <row r="7" spans="1:17" ht="15.75">
      <c r="B7" s="68" t="s">
        <v>414</v>
      </c>
      <c r="C7" s="68">
        <v>403</v>
      </c>
      <c r="D7" s="73">
        <v>1.0037</v>
      </c>
      <c r="E7" s="79">
        <v>0.65</v>
      </c>
      <c r="F7" s="80">
        <v>0.57969999999999999</v>
      </c>
      <c r="G7" s="81">
        <v>0.81510000000000005</v>
      </c>
      <c r="H7" s="82">
        <v>1.0422</v>
      </c>
      <c r="I7" s="74">
        <v>0.2</v>
      </c>
      <c r="J7" s="75">
        <v>0</v>
      </c>
      <c r="K7" s="75">
        <v>0</v>
      </c>
      <c r="L7" s="478"/>
      <c r="M7" s="477"/>
    </row>
    <row r="8" spans="1:17" ht="15.75">
      <c r="B8" s="77" t="s">
        <v>415</v>
      </c>
      <c r="C8" s="78">
        <v>403</v>
      </c>
      <c r="D8" s="73">
        <v>0.94110000000000005</v>
      </c>
      <c r="E8" s="79">
        <v>0.65</v>
      </c>
      <c r="F8" s="80">
        <v>0.57969999999999999</v>
      </c>
      <c r="G8" s="81">
        <v>0.66379999999999995</v>
      </c>
      <c r="H8" s="82">
        <v>0.872</v>
      </c>
      <c r="I8" s="74">
        <v>0.2</v>
      </c>
      <c r="J8" s="75">
        <v>0</v>
      </c>
      <c r="K8" s="75">
        <v>0</v>
      </c>
      <c r="L8" s="478"/>
      <c r="M8" s="477"/>
    </row>
    <row r="10" spans="1:17" ht="13.5" thickBot="1"/>
    <row r="11" spans="1:17">
      <c r="A11" s="57"/>
      <c r="B11" s="472" t="s">
        <v>416</v>
      </c>
      <c r="C11" s="473"/>
      <c r="D11" s="473"/>
      <c r="E11" s="473"/>
      <c r="F11" s="474"/>
      <c r="G11" s="61"/>
    </row>
    <row r="12" spans="1:17" ht="21">
      <c r="A12" s="57"/>
      <c r="B12" s="58"/>
      <c r="C12" s="62" t="s">
        <v>417</v>
      </c>
      <c r="D12" s="63" t="s">
        <v>418</v>
      </c>
      <c r="E12" s="62" t="s">
        <v>419</v>
      </c>
      <c r="F12" s="64" t="s">
        <v>420</v>
      </c>
      <c r="G12" s="59"/>
      <c r="H12" s="475" t="s">
        <v>421</v>
      </c>
      <c r="I12" s="475"/>
      <c r="J12" s="475"/>
      <c r="K12" s="475"/>
      <c r="L12" s="475"/>
      <c r="M12" s="475"/>
      <c r="N12" s="475"/>
      <c r="O12" s="475"/>
      <c r="P12" s="475"/>
      <c r="Q12" s="475"/>
    </row>
    <row r="13" spans="1:17">
      <c r="A13" s="57"/>
      <c r="B13" s="83" t="s">
        <v>422</v>
      </c>
      <c r="C13" s="85">
        <f>SUM(Gabarito!I158:I164)</f>
        <v>0</v>
      </c>
      <c r="D13" s="86">
        <f>E2</f>
        <v>0.18</v>
      </c>
      <c r="E13" s="87">
        <f>C13*D13</f>
        <v>0</v>
      </c>
      <c r="F13" s="88">
        <f>E5</f>
        <v>0.65</v>
      </c>
      <c r="G13" s="60"/>
      <c r="H13" s="3" t="s">
        <v>405</v>
      </c>
      <c r="I13" s="2"/>
      <c r="J13" s="2"/>
      <c r="K13" s="3" t="s">
        <v>407</v>
      </c>
      <c r="L13" s="2"/>
      <c r="M13" s="2"/>
      <c r="N13" s="5" t="s">
        <v>423</v>
      </c>
      <c r="O13" s="2"/>
      <c r="P13" s="2"/>
      <c r="Q13" s="2"/>
    </row>
    <row r="14" spans="1:17">
      <c r="A14" s="57"/>
      <c r="B14" s="83" t="s">
        <v>424</v>
      </c>
      <c r="C14" s="85">
        <f>C16+(C16*F13)</f>
        <v>0</v>
      </c>
      <c r="D14" s="86">
        <f>E2</f>
        <v>0.18</v>
      </c>
      <c r="E14" s="89">
        <f>C14*D14-E13</f>
        <v>0</v>
      </c>
      <c r="F14" s="90"/>
      <c r="G14" s="57"/>
      <c r="H14" s="1">
        <f>E157</f>
        <v>0</v>
      </c>
      <c r="I14" s="104" t="s">
        <v>425</v>
      </c>
      <c r="J14" s="1"/>
      <c r="K14" s="1">
        <f>E130</f>
        <v>0</v>
      </c>
      <c r="L14" s="1"/>
      <c r="M14" s="1"/>
      <c r="N14" s="1">
        <f>E193</f>
        <v>0</v>
      </c>
      <c r="O14" s="1"/>
      <c r="P14" s="1"/>
      <c r="Q14" s="1"/>
    </row>
    <row r="15" spans="1:17">
      <c r="A15" s="57"/>
      <c r="B15" s="83" t="s">
        <v>426</v>
      </c>
      <c r="C15" s="85">
        <f>C13</f>
        <v>0</v>
      </c>
      <c r="D15" s="91">
        <f>Gabarito!H159</f>
        <v>9.7500000000000003E-2</v>
      </c>
      <c r="E15" s="92">
        <f>C15*9.75%</f>
        <v>0</v>
      </c>
      <c r="F15" s="90"/>
      <c r="G15" s="57"/>
      <c r="H15" s="1">
        <f>E166</f>
        <v>0</v>
      </c>
      <c r="I15" s="104" t="s">
        <v>427</v>
      </c>
      <c r="J15" s="1"/>
      <c r="K15" s="1">
        <f>E121</f>
        <v>0</v>
      </c>
      <c r="L15" s="1"/>
      <c r="M15" s="1"/>
      <c r="N15" s="1">
        <f>E202</f>
        <v>0</v>
      </c>
      <c r="O15" s="1"/>
      <c r="P15" s="1"/>
      <c r="Q15" s="1"/>
    </row>
    <row r="16" spans="1:17">
      <c r="A16" s="57"/>
      <c r="B16" s="83" t="s">
        <v>428</v>
      </c>
      <c r="C16" s="92">
        <f>C13+E15</f>
        <v>0</v>
      </c>
      <c r="D16" s="93"/>
      <c r="E16" s="93"/>
      <c r="F16" s="90"/>
      <c r="G16" s="57"/>
      <c r="H16" s="1">
        <f>E148</f>
        <v>0</v>
      </c>
      <c r="I16" s="104" t="s">
        <v>429</v>
      </c>
      <c r="J16" s="1"/>
      <c r="K16" s="1">
        <f>E112</f>
        <v>0</v>
      </c>
      <c r="L16" s="1"/>
      <c r="M16" s="1"/>
      <c r="N16" s="1">
        <f>E184</f>
        <v>0</v>
      </c>
      <c r="O16" s="1"/>
      <c r="P16" s="1"/>
      <c r="Q16" s="1"/>
    </row>
    <row r="17" spans="1:17">
      <c r="A17" s="57"/>
      <c r="B17" s="83"/>
      <c r="C17" s="93"/>
      <c r="D17" s="93"/>
      <c r="E17" s="93"/>
      <c r="F17" s="94"/>
      <c r="G17" s="57"/>
      <c r="H17" s="6">
        <f>E175</f>
        <v>0</v>
      </c>
      <c r="I17" s="104" t="s">
        <v>430</v>
      </c>
      <c r="J17" s="1"/>
      <c r="K17" s="6">
        <f>E139</f>
        <v>0</v>
      </c>
      <c r="L17" s="1"/>
      <c r="M17" s="1"/>
      <c r="N17" s="6">
        <f>E211</f>
        <v>0</v>
      </c>
      <c r="O17" s="1"/>
      <c r="P17" s="1"/>
      <c r="Q17" s="1"/>
    </row>
    <row r="18" spans="1:17" ht="13.5" thickBot="1">
      <c r="A18" s="57"/>
      <c r="B18" s="84" t="s">
        <v>431</v>
      </c>
      <c r="C18" s="95">
        <f>C16+E14</f>
        <v>0</v>
      </c>
      <c r="D18" s="96"/>
      <c r="E18" s="96"/>
      <c r="F18" s="97"/>
      <c r="G18" s="57"/>
      <c r="H18" s="4">
        <f>SUM(H14:H17)</f>
        <v>0</v>
      </c>
      <c r="I18" s="4"/>
      <c r="J18" s="4"/>
      <c r="K18" s="4">
        <f>SUM(K14:K17)</f>
        <v>0</v>
      </c>
      <c r="L18" s="4"/>
      <c r="M18" s="4"/>
      <c r="N18" s="4">
        <f>SUM(N14:N17)</f>
        <v>0</v>
      </c>
      <c r="O18" s="4"/>
      <c r="P18" s="4"/>
      <c r="Q18" s="4"/>
    </row>
    <row r="19" spans="1:17" ht="13.5" thickBot="1">
      <c r="A19" s="57"/>
      <c r="B19" s="57"/>
      <c r="C19" s="57"/>
      <c r="D19" s="57"/>
      <c r="E19" s="57"/>
      <c r="F19" s="57"/>
      <c r="G19" s="57"/>
      <c r="H19" s="3" t="s">
        <v>406</v>
      </c>
      <c r="I19" s="2"/>
      <c r="J19" s="2"/>
      <c r="K19" s="3" t="s">
        <v>432</v>
      </c>
      <c r="L19" s="2"/>
      <c r="M19" s="2"/>
      <c r="N19" s="3" t="s">
        <v>408</v>
      </c>
      <c r="O19" s="2"/>
      <c r="P19" s="2"/>
      <c r="Q19" s="2"/>
    </row>
    <row r="20" spans="1:17">
      <c r="A20" s="57"/>
      <c r="B20" s="472" t="s">
        <v>433</v>
      </c>
      <c r="C20" s="473"/>
      <c r="D20" s="473"/>
      <c r="E20" s="473"/>
      <c r="F20" s="474"/>
      <c r="G20" s="100"/>
      <c r="H20" s="1">
        <f>E23</f>
        <v>0</v>
      </c>
      <c r="I20" s="1"/>
      <c r="J20" s="1"/>
      <c r="K20" s="1">
        <f>E85</f>
        <v>0</v>
      </c>
      <c r="L20" s="1"/>
      <c r="M20" s="1"/>
      <c r="N20" s="1">
        <f>E67</f>
        <v>0</v>
      </c>
      <c r="O20" s="1"/>
      <c r="P20" s="1"/>
      <c r="Q20" s="1"/>
    </row>
    <row r="21" spans="1:17" ht="21">
      <c r="B21" s="83"/>
      <c r="C21" s="62" t="s">
        <v>434</v>
      </c>
      <c r="D21" s="63" t="s">
        <v>435</v>
      </c>
      <c r="E21" s="62" t="s">
        <v>436</v>
      </c>
      <c r="F21" s="64" t="s">
        <v>437</v>
      </c>
      <c r="G21" s="98"/>
      <c r="H21" s="1">
        <v>0</v>
      </c>
      <c r="I21" s="1"/>
      <c r="J21" s="1"/>
      <c r="K21" s="1">
        <f>E94</f>
        <v>0</v>
      </c>
      <c r="L21" s="1"/>
      <c r="M21" s="1"/>
      <c r="N21" s="1">
        <f>E49</f>
        <v>0</v>
      </c>
      <c r="O21" s="1"/>
      <c r="P21" s="1"/>
      <c r="Q21" s="1"/>
    </row>
    <row r="22" spans="1:17">
      <c r="B22" s="83" t="s">
        <v>422</v>
      </c>
      <c r="C22" s="85">
        <f>SUM(Gabarito!I211:I212)</f>
        <v>0</v>
      </c>
      <c r="D22" s="86">
        <f>E2</f>
        <v>0.18</v>
      </c>
      <c r="E22" s="87">
        <f>C22*D22</f>
        <v>0</v>
      </c>
      <c r="F22" s="101">
        <f>E4</f>
        <v>0.8</v>
      </c>
      <c r="G22" s="99"/>
      <c r="H22" s="1">
        <f>E14</f>
        <v>0</v>
      </c>
      <c r="I22" s="1"/>
      <c r="J22" s="1"/>
      <c r="K22" s="1">
        <f>E76</f>
        <v>0</v>
      </c>
      <c r="L22" s="1"/>
      <c r="M22" s="1"/>
      <c r="N22" s="1">
        <f>E58</f>
        <v>0</v>
      </c>
      <c r="O22" s="1"/>
      <c r="P22" s="1"/>
      <c r="Q22" s="1"/>
    </row>
    <row r="23" spans="1:17">
      <c r="B23" s="83" t="s">
        <v>424</v>
      </c>
      <c r="C23" s="85">
        <f>C25+(C25*F22)</f>
        <v>0</v>
      </c>
      <c r="D23" s="86">
        <f>E2</f>
        <v>0.18</v>
      </c>
      <c r="E23" s="89">
        <f>C23*D23-E22</f>
        <v>0</v>
      </c>
      <c r="F23" s="90"/>
      <c r="G23" s="93"/>
      <c r="H23" s="6">
        <f>E32</f>
        <v>0</v>
      </c>
      <c r="I23" s="1"/>
      <c r="J23" s="1"/>
      <c r="K23" s="6">
        <f>E103</f>
        <v>0</v>
      </c>
      <c r="L23" s="1"/>
      <c r="M23" s="1"/>
      <c r="N23" s="6">
        <f>E41</f>
        <v>0</v>
      </c>
      <c r="O23" s="1"/>
      <c r="P23" s="1"/>
      <c r="Q23" s="1"/>
    </row>
    <row r="24" spans="1:17">
      <c r="B24" s="83" t="s">
        <v>426</v>
      </c>
      <c r="C24" s="85">
        <f>C22</f>
        <v>0</v>
      </c>
      <c r="D24" s="91">
        <v>3.2500000000000001E-2</v>
      </c>
      <c r="E24" s="92">
        <f>C24*D24</f>
        <v>0</v>
      </c>
      <c r="F24" s="90"/>
      <c r="G24" s="93"/>
      <c r="H24" s="4">
        <f>SUM(H20:H23)</f>
        <v>0</v>
      </c>
      <c r="I24" s="4"/>
      <c r="J24" s="4"/>
      <c r="K24" s="4">
        <f>SUM(K20:K23)</f>
        <v>0</v>
      </c>
      <c r="L24" s="4"/>
      <c r="M24" s="4"/>
      <c r="N24" s="4">
        <f>SUM(N20:N23)</f>
        <v>0</v>
      </c>
      <c r="O24" s="4"/>
      <c r="P24" s="4"/>
      <c r="Q24" s="4"/>
    </row>
    <row r="25" spans="1:17">
      <c r="B25" s="83" t="s">
        <v>438</v>
      </c>
      <c r="C25" s="92">
        <f>C22+E24</f>
        <v>0</v>
      </c>
      <c r="D25" s="93"/>
      <c r="E25" s="93"/>
      <c r="F25" s="90"/>
      <c r="G25" s="93"/>
    </row>
    <row r="26" spans="1:17">
      <c r="B26" s="83"/>
      <c r="C26" s="93"/>
      <c r="D26" s="93"/>
      <c r="E26" s="93"/>
      <c r="F26" s="94"/>
      <c r="G26" s="93"/>
    </row>
    <row r="27" spans="1:17" ht="13.5" thickBot="1">
      <c r="B27" s="84" t="s">
        <v>431</v>
      </c>
      <c r="C27" s="95">
        <f>C25+E23</f>
        <v>0</v>
      </c>
      <c r="D27" s="96"/>
      <c r="E27" s="96"/>
      <c r="F27" s="97"/>
      <c r="G27" s="93"/>
    </row>
    <row r="28" spans="1:17" ht="15.75" thickBot="1">
      <c r="H28" s="57"/>
      <c r="I28" s="105"/>
      <c r="J28" s="106"/>
      <c r="K28" s="57"/>
    </row>
    <row r="29" spans="1:17" ht="15">
      <c r="B29" s="472" t="s">
        <v>439</v>
      </c>
      <c r="C29" s="473"/>
      <c r="D29" s="473"/>
      <c r="E29" s="473"/>
      <c r="F29" s="474"/>
      <c r="H29" s="57"/>
      <c r="I29" s="105"/>
      <c r="J29" s="106"/>
      <c r="K29" s="57"/>
    </row>
    <row r="30" spans="1:17" ht="21">
      <c r="B30" s="83"/>
      <c r="C30" s="62" t="s">
        <v>440</v>
      </c>
      <c r="D30" s="63" t="s">
        <v>435</v>
      </c>
      <c r="E30" s="62" t="s">
        <v>441</v>
      </c>
      <c r="F30" s="64" t="s">
        <v>420</v>
      </c>
      <c r="G30" s="98"/>
      <c r="H30" s="57"/>
      <c r="I30" s="105"/>
      <c r="J30" s="106"/>
      <c r="K30" s="57"/>
    </row>
    <row r="31" spans="1:17" ht="15">
      <c r="B31" s="83" t="s">
        <v>442</v>
      </c>
      <c r="C31" s="85">
        <f>SUM(Gabarito!I221)</f>
        <v>0</v>
      </c>
      <c r="D31" s="86">
        <f>E2</f>
        <v>0.18</v>
      </c>
      <c r="E31" s="87">
        <f>C31*D31</f>
        <v>0</v>
      </c>
      <c r="F31" s="101">
        <v>0.65</v>
      </c>
      <c r="G31" s="99"/>
      <c r="H31" s="57"/>
      <c r="I31" s="105"/>
      <c r="J31" s="106"/>
      <c r="K31" s="57"/>
    </row>
    <row r="32" spans="1:17" ht="15">
      <c r="B32" s="83" t="s">
        <v>443</v>
      </c>
      <c r="C32" s="85">
        <f>C34+(C34*F31)</f>
        <v>0</v>
      </c>
      <c r="D32" s="86">
        <f>E2</f>
        <v>0.18</v>
      </c>
      <c r="E32" s="89">
        <f>C32*D32-E31</f>
        <v>0</v>
      </c>
      <c r="F32" s="90"/>
      <c r="G32" s="93"/>
      <c r="H32" s="57"/>
      <c r="I32" s="105"/>
      <c r="J32" s="106"/>
      <c r="K32" s="57"/>
    </row>
    <row r="33" spans="2:11" ht="15">
      <c r="B33" s="83" t="s">
        <v>426</v>
      </c>
      <c r="C33" s="85">
        <f>C31</f>
        <v>0</v>
      </c>
      <c r="D33" s="91">
        <v>0</v>
      </c>
      <c r="E33" s="92">
        <v>0</v>
      </c>
      <c r="F33" s="90"/>
      <c r="G33" s="93"/>
      <c r="H33" s="57"/>
      <c r="I33" s="105"/>
      <c r="J33" s="106"/>
      <c r="K33" s="57"/>
    </row>
    <row r="34" spans="2:11" ht="15">
      <c r="B34" s="83" t="s">
        <v>438</v>
      </c>
      <c r="C34" s="92">
        <f>C31</f>
        <v>0</v>
      </c>
      <c r="D34" s="93"/>
      <c r="E34" s="93"/>
      <c r="F34" s="90"/>
      <c r="G34" s="93"/>
      <c r="H34" s="57"/>
      <c r="I34" s="105"/>
      <c r="J34" s="106"/>
      <c r="K34" s="57"/>
    </row>
    <row r="35" spans="2:11" ht="15">
      <c r="B35" s="83"/>
      <c r="C35" s="93"/>
      <c r="D35" s="93"/>
      <c r="E35" s="93"/>
      <c r="F35" s="94"/>
      <c r="G35" s="93"/>
      <c r="H35" s="57"/>
      <c r="I35" s="105"/>
      <c r="J35" s="106"/>
      <c r="K35" s="57"/>
    </row>
    <row r="36" spans="2:11" ht="15.75" thickBot="1">
      <c r="B36" s="84" t="s">
        <v>431</v>
      </c>
      <c r="C36" s="95">
        <f>C34+E32</f>
        <v>0</v>
      </c>
      <c r="D36" s="96"/>
      <c r="E36" s="96"/>
      <c r="F36" s="97"/>
      <c r="G36" s="93"/>
      <c r="H36" s="57"/>
      <c r="I36" s="105"/>
      <c r="J36" s="106"/>
      <c r="K36" s="57"/>
    </row>
    <row r="37" spans="2:11" ht="15.75" thickBot="1">
      <c r="H37" s="57"/>
      <c r="I37" s="105"/>
      <c r="J37" s="106"/>
      <c r="K37" s="57"/>
    </row>
    <row r="38" spans="2:11" ht="15">
      <c r="B38" s="472" t="s">
        <v>444</v>
      </c>
      <c r="C38" s="473"/>
      <c r="D38" s="473"/>
      <c r="E38" s="473"/>
      <c r="F38" s="474"/>
      <c r="H38" s="57"/>
      <c r="I38" s="105"/>
      <c r="J38" s="106"/>
      <c r="K38" s="57"/>
    </row>
    <row r="39" spans="2:11" ht="21">
      <c r="B39" s="83"/>
      <c r="C39" s="62" t="s">
        <v>440</v>
      </c>
      <c r="D39" s="63" t="s">
        <v>435</v>
      </c>
      <c r="E39" s="62" t="s">
        <v>441</v>
      </c>
      <c r="F39" s="64" t="s">
        <v>437</v>
      </c>
      <c r="H39" s="57"/>
      <c r="I39" s="105"/>
      <c r="J39" s="106"/>
      <c r="K39" s="57"/>
    </row>
    <row r="40" spans="2:11" ht="15">
      <c r="B40" s="83" t="s">
        <v>442</v>
      </c>
      <c r="C40" s="85">
        <f>SUM(Gabarito!I221)</f>
        <v>0</v>
      </c>
      <c r="D40" s="86">
        <v>0.04</v>
      </c>
      <c r="E40" s="87">
        <f>C40*D40</f>
        <v>0</v>
      </c>
      <c r="F40" s="103">
        <f>G7</f>
        <v>0.81510000000000005</v>
      </c>
      <c r="H40" s="57"/>
      <c r="I40" s="105"/>
      <c r="J40" s="106"/>
      <c r="K40" s="57"/>
    </row>
    <row r="41" spans="2:11" ht="15">
      <c r="B41" s="83" t="s">
        <v>443</v>
      </c>
      <c r="C41" s="85">
        <f>C43+(C43*F40)</f>
        <v>0</v>
      </c>
      <c r="D41" s="86">
        <f>G2</f>
        <v>0.18</v>
      </c>
      <c r="E41" s="89">
        <f>C41*D41-E40</f>
        <v>0</v>
      </c>
      <c r="F41" s="90"/>
      <c r="H41" s="57"/>
      <c r="I41" s="105"/>
      <c r="J41" s="106"/>
      <c r="K41" s="57"/>
    </row>
    <row r="42" spans="2:11" ht="15">
      <c r="B42" s="83" t="s">
        <v>426</v>
      </c>
      <c r="C42" s="85">
        <f>C40</f>
        <v>0</v>
      </c>
      <c r="D42" s="91">
        <v>0</v>
      </c>
      <c r="E42" s="92">
        <v>0</v>
      </c>
      <c r="F42" s="90"/>
      <c r="H42" s="57"/>
      <c r="I42" s="105"/>
      <c r="J42" s="106"/>
      <c r="K42" s="57"/>
    </row>
    <row r="43" spans="2:11" ht="15">
      <c r="B43" s="83" t="s">
        <v>438</v>
      </c>
      <c r="C43" s="92">
        <f>C40</f>
        <v>0</v>
      </c>
      <c r="D43" s="93"/>
      <c r="E43" s="93"/>
      <c r="F43" s="90"/>
      <c r="H43" s="57"/>
      <c r="I43" s="105"/>
      <c r="J43" s="106"/>
      <c r="K43" s="57"/>
    </row>
    <row r="44" spans="2:11" ht="15.75" thickBot="1">
      <c r="B44" s="84" t="s">
        <v>431</v>
      </c>
      <c r="C44" s="95">
        <f>C43+E41</f>
        <v>0</v>
      </c>
      <c r="D44" s="96"/>
      <c r="E44" s="96"/>
      <c r="F44" s="97"/>
      <c r="H44" s="57"/>
      <c r="I44" s="105"/>
      <c r="J44" s="106"/>
      <c r="K44" s="57"/>
    </row>
    <row r="45" spans="2:11" ht="15.75" thickBot="1">
      <c r="H45" s="57"/>
      <c r="I45" s="105"/>
      <c r="J45" s="106"/>
      <c r="K45" s="57"/>
    </row>
    <row r="46" spans="2:11" ht="15">
      <c r="B46" s="472" t="s">
        <v>445</v>
      </c>
      <c r="C46" s="473"/>
      <c r="D46" s="473"/>
      <c r="E46" s="473"/>
      <c r="F46" s="474"/>
      <c r="H46" s="57"/>
      <c r="I46" s="105"/>
      <c r="J46" s="106"/>
      <c r="K46" s="57"/>
    </row>
    <row r="47" spans="2:11" ht="21">
      <c r="B47" s="83"/>
      <c r="C47" s="62" t="s">
        <v>440</v>
      </c>
      <c r="D47" s="63" t="s">
        <v>435</v>
      </c>
      <c r="E47" s="62" t="s">
        <v>441</v>
      </c>
      <c r="F47" s="64" t="s">
        <v>437</v>
      </c>
      <c r="H47" s="57"/>
      <c r="I47" s="105"/>
      <c r="J47" s="106"/>
      <c r="K47" s="57"/>
    </row>
    <row r="48" spans="2:11" ht="15">
      <c r="B48" s="83" t="s">
        <v>442</v>
      </c>
      <c r="C48" s="85">
        <f>SUM(Gabarito!I205:I206)</f>
        <v>0</v>
      </c>
      <c r="D48" s="86">
        <v>0.12</v>
      </c>
      <c r="E48" s="87">
        <f>C48*D48</f>
        <v>0</v>
      </c>
      <c r="F48" s="103">
        <f>G4</f>
        <v>0.67930000000000001</v>
      </c>
      <c r="H48" s="57"/>
      <c r="I48" s="105"/>
      <c r="J48" s="106"/>
      <c r="K48" s="57"/>
    </row>
    <row r="49" spans="2:11" ht="15">
      <c r="B49" s="83" t="s">
        <v>443</v>
      </c>
      <c r="C49" s="85">
        <f>C51+(C51*F48)</f>
        <v>0</v>
      </c>
      <c r="D49" s="86">
        <v>0.18</v>
      </c>
      <c r="E49" s="89">
        <f>C49*D49-E48</f>
        <v>0</v>
      </c>
      <c r="F49" s="90"/>
      <c r="H49" s="57"/>
      <c r="I49" s="105"/>
      <c r="J49" s="106"/>
      <c r="K49" s="57"/>
    </row>
    <row r="50" spans="2:11" ht="15">
      <c r="B50" s="83" t="s">
        <v>426</v>
      </c>
      <c r="C50" s="85">
        <f>C48</f>
        <v>0</v>
      </c>
      <c r="D50" s="91">
        <v>3.2500000000000001E-2</v>
      </c>
      <c r="E50" s="92">
        <f>C50*D50</f>
        <v>0</v>
      </c>
      <c r="F50" s="90"/>
      <c r="H50" s="57"/>
      <c r="I50" s="105"/>
      <c r="J50" s="106"/>
      <c r="K50" s="57"/>
    </row>
    <row r="51" spans="2:11" ht="15">
      <c r="B51" s="83" t="s">
        <v>438</v>
      </c>
      <c r="C51" s="92">
        <f>C48+E50</f>
        <v>0</v>
      </c>
      <c r="D51" s="93"/>
      <c r="E51" s="93"/>
      <c r="F51" s="90"/>
      <c r="H51" s="57"/>
      <c r="I51" s="105"/>
      <c r="J51" s="106"/>
      <c r="K51" s="57"/>
    </row>
    <row r="52" spans="2:11" ht="13.5" customHeight="1">
      <c r="B52" s="83"/>
      <c r="C52" s="93"/>
      <c r="D52" s="93"/>
      <c r="E52" s="93"/>
      <c r="F52" s="94"/>
      <c r="H52" s="57"/>
      <c r="I52" s="105"/>
      <c r="J52" s="106"/>
      <c r="K52" s="57"/>
    </row>
    <row r="53" spans="2:11" ht="14.25" customHeight="1" thickBot="1">
      <c r="B53" s="84" t="s">
        <v>431</v>
      </c>
      <c r="C53" s="95">
        <f>C51+E49</f>
        <v>0</v>
      </c>
      <c r="D53" s="96"/>
      <c r="E53" s="96"/>
      <c r="F53" s="97"/>
      <c r="H53" s="57"/>
      <c r="I53" s="57"/>
      <c r="J53" s="57"/>
      <c r="K53" s="57"/>
    </row>
    <row r="54" spans="2:11" ht="13.5" thickBot="1">
      <c r="H54" s="57"/>
      <c r="I54" s="57"/>
      <c r="J54" s="57"/>
      <c r="K54" s="57"/>
    </row>
    <row r="55" spans="2:11">
      <c r="B55" s="472" t="s">
        <v>446</v>
      </c>
      <c r="C55" s="473"/>
      <c r="D55" s="473"/>
      <c r="E55" s="473"/>
      <c r="F55" s="474"/>
    </row>
    <row r="56" spans="2:11" ht="21">
      <c r="B56" s="83"/>
      <c r="C56" s="62" t="s">
        <v>440</v>
      </c>
      <c r="D56" s="63" t="s">
        <v>435</v>
      </c>
      <c r="E56" s="62" t="s">
        <v>441</v>
      </c>
      <c r="F56" s="64" t="s">
        <v>437</v>
      </c>
    </row>
    <row r="57" spans="2:11">
      <c r="B57" s="83" t="s">
        <v>442</v>
      </c>
      <c r="C57" s="85">
        <f>SUM(Gabarito!I158:I164)</f>
        <v>0</v>
      </c>
      <c r="D57" s="86">
        <v>0.04</v>
      </c>
      <c r="E57" s="87">
        <f>C57*D57</f>
        <v>0</v>
      </c>
      <c r="F57" s="103">
        <f>G5</f>
        <v>0.76629999999999998</v>
      </c>
    </row>
    <row r="58" spans="2:11">
      <c r="B58" s="83" t="s">
        <v>443</v>
      </c>
      <c r="C58" s="85">
        <f>C60+(C60*F57)</f>
        <v>0</v>
      </c>
      <c r="D58" s="86">
        <v>0.18</v>
      </c>
      <c r="E58" s="89">
        <f>C58*D58-E57</f>
        <v>0</v>
      </c>
      <c r="F58" s="90"/>
    </row>
    <row r="59" spans="2:11">
      <c r="B59" s="83" t="s">
        <v>426</v>
      </c>
      <c r="C59" s="85">
        <f>C57</f>
        <v>0</v>
      </c>
      <c r="D59" s="91">
        <v>9.7500000000000003E-2</v>
      </c>
      <c r="E59" s="92">
        <f>C59*D59</f>
        <v>0</v>
      </c>
      <c r="F59" s="90"/>
    </row>
    <row r="60" spans="2:11">
      <c r="B60" s="83" t="s">
        <v>438</v>
      </c>
      <c r="C60" s="92">
        <f>C57+E59</f>
        <v>0</v>
      </c>
      <c r="D60" s="93"/>
      <c r="E60" s="93"/>
      <c r="F60" s="90"/>
    </row>
    <row r="61" spans="2:11">
      <c r="B61" s="83"/>
      <c r="C61" s="93"/>
      <c r="D61" s="93"/>
      <c r="E61" s="93"/>
      <c r="F61" s="94"/>
    </row>
    <row r="62" spans="2:11" ht="13.5" thickBot="1">
      <c r="B62" s="84" t="s">
        <v>431</v>
      </c>
      <c r="C62" s="95">
        <f>C60+E58</f>
        <v>0</v>
      </c>
      <c r="D62" s="96"/>
      <c r="E62" s="96"/>
      <c r="F62" s="97"/>
    </row>
    <row r="63" spans="2:11" ht="13.5" thickBot="1">
      <c r="B63" s="472"/>
      <c r="C63" s="473"/>
      <c r="D63" s="473"/>
      <c r="E63" s="473"/>
      <c r="F63" s="474"/>
    </row>
    <row r="64" spans="2:11">
      <c r="B64" s="472" t="s">
        <v>447</v>
      </c>
      <c r="C64" s="473"/>
      <c r="D64" s="473"/>
      <c r="E64" s="473"/>
      <c r="F64" s="474"/>
    </row>
    <row r="65" spans="2:6" ht="21">
      <c r="B65" s="83"/>
      <c r="C65" s="62" t="s">
        <v>440</v>
      </c>
      <c r="D65" s="63" t="s">
        <v>435</v>
      </c>
      <c r="E65" s="62" t="s">
        <v>441</v>
      </c>
      <c r="F65" s="64" t="s">
        <v>437</v>
      </c>
    </row>
    <row r="66" spans="2:6">
      <c r="B66" s="83" t="s">
        <v>442</v>
      </c>
      <c r="C66" s="85">
        <f>SUM(Gabarito!I211:I212)</f>
        <v>0</v>
      </c>
      <c r="D66" s="86">
        <v>0.04</v>
      </c>
      <c r="E66" s="87">
        <f>C66*D66</f>
        <v>0</v>
      </c>
      <c r="F66" s="103">
        <f>G6</f>
        <v>0.96660000000000001</v>
      </c>
    </row>
    <row r="67" spans="2:6">
      <c r="B67" s="83" t="s">
        <v>443</v>
      </c>
      <c r="C67" s="85">
        <f>C69+(C69*F66)</f>
        <v>0</v>
      </c>
      <c r="D67" s="86">
        <v>0.18</v>
      </c>
      <c r="E67" s="89">
        <f>C67*D67-E66</f>
        <v>0</v>
      </c>
      <c r="F67" s="90"/>
    </row>
    <row r="68" spans="2:6">
      <c r="B68" s="83" t="s">
        <v>426</v>
      </c>
      <c r="C68" s="85">
        <f>C66</f>
        <v>0</v>
      </c>
      <c r="D68" s="91">
        <v>3.2500000000000001E-2</v>
      </c>
      <c r="E68" s="92">
        <f>C68*D68</f>
        <v>0</v>
      </c>
      <c r="F68" s="90"/>
    </row>
    <row r="69" spans="2:6">
      <c r="B69" s="83" t="s">
        <v>438</v>
      </c>
      <c r="C69" s="92">
        <f>C66+E68</f>
        <v>0</v>
      </c>
      <c r="D69" s="93"/>
      <c r="E69" s="93"/>
      <c r="F69" s="90"/>
    </row>
    <row r="70" spans="2:6">
      <c r="B70" s="83"/>
      <c r="C70" s="93"/>
      <c r="D70" s="93"/>
      <c r="E70" s="93"/>
      <c r="F70" s="94"/>
    </row>
    <row r="71" spans="2:6" ht="13.5" thickBot="1">
      <c r="B71" s="84" t="s">
        <v>431</v>
      </c>
      <c r="C71" s="95">
        <f>C69+E67</f>
        <v>0</v>
      </c>
      <c r="D71" s="96"/>
      <c r="E71" s="96"/>
      <c r="F71" s="97"/>
    </row>
    <row r="72" spans="2:6" ht="13.5" thickBot="1"/>
    <row r="73" spans="2:6">
      <c r="B73" s="472" t="s">
        <v>448</v>
      </c>
      <c r="C73" s="473"/>
      <c r="D73" s="473"/>
      <c r="E73" s="473"/>
      <c r="F73" s="474"/>
    </row>
    <row r="74" spans="2:6" ht="21">
      <c r="B74" s="83"/>
      <c r="C74" s="62" t="s">
        <v>440</v>
      </c>
      <c r="D74" s="63" t="s">
        <v>449</v>
      </c>
      <c r="E74" s="62" t="s">
        <v>441</v>
      </c>
      <c r="F74" s="64" t="s">
        <v>437</v>
      </c>
    </row>
    <row r="75" spans="2:6">
      <c r="B75" s="83" t="s">
        <v>442</v>
      </c>
      <c r="C75" s="85">
        <f>SUM(Gabarito!I158:I164)</f>
        <v>0</v>
      </c>
      <c r="D75" s="86">
        <v>0.04</v>
      </c>
      <c r="E75" s="87">
        <f>C75*D75</f>
        <v>0</v>
      </c>
      <c r="F75" s="103">
        <f>H5</f>
        <v>1.3002</v>
      </c>
    </row>
    <row r="76" spans="2:6">
      <c r="B76" s="83" t="s">
        <v>443</v>
      </c>
      <c r="C76" s="85">
        <f>C78+(C78*F75)</f>
        <v>0</v>
      </c>
      <c r="D76" s="86">
        <v>0.2</v>
      </c>
      <c r="E76" s="89">
        <f>C76*D76-E75</f>
        <v>0</v>
      </c>
      <c r="F76" s="90"/>
    </row>
    <row r="77" spans="2:6">
      <c r="B77" s="83" t="s">
        <v>426</v>
      </c>
      <c r="C77" s="85">
        <f>C75</f>
        <v>0</v>
      </c>
      <c r="D77" s="91">
        <v>9.7500000000000003E-2</v>
      </c>
      <c r="E77" s="92">
        <f>C77*9.75%</f>
        <v>0</v>
      </c>
      <c r="F77" s="90"/>
    </row>
    <row r="78" spans="2:6">
      <c r="B78" s="83" t="s">
        <v>438</v>
      </c>
      <c r="C78" s="92">
        <f>C75+E77</f>
        <v>0</v>
      </c>
      <c r="D78" s="93"/>
      <c r="E78" s="93"/>
      <c r="F78" s="90"/>
    </row>
    <row r="79" spans="2:6">
      <c r="B79" s="83"/>
      <c r="C79" s="93"/>
      <c r="D79" s="93"/>
      <c r="E79" s="93"/>
      <c r="F79" s="94"/>
    </row>
    <row r="80" spans="2:6" ht="13.5" thickBot="1">
      <c r="B80" s="84" t="s">
        <v>431</v>
      </c>
      <c r="C80" s="95">
        <f>C78+E76</f>
        <v>0</v>
      </c>
      <c r="D80" s="96"/>
      <c r="E80" s="96"/>
      <c r="F80" s="97"/>
    </row>
    <row r="81" spans="2:6" ht="13.5" thickBot="1"/>
    <row r="82" spans="2:6">
      <c r="B82" s="472" t="s">
        <v>450</v>
      </c>
      <c r="C82" s="473"/>
      <c r="D82" s="473"/>
      <c r="E82" s="473"/>
      <c r="F82" s="474"/>
    </row>
    <row r="83" spans="2:6" ht="21">
      <c r="B83" s="83"/>
      <c r="C83" s="62" t="s">
        <v>440</v>
      </c>
      <c r="D83" s="63" t="s">
        <v>435</v>
      </c>
      <c r="E83" s="62" t="s">
        <v>441</v>
      </c>
      <c r="F83" s="64" t="s">
        <v>437</v>
      </c>
    </row>
    <row r="84" spans="2:6">
      <c r="B84" s="83" t="s">
        <v>442</v>
      </c>
      <c r="C84" s="85">
        <f>SUM(Gabarito!I211:I212)</f>
        <v>0</v>
      </c>
      <c r="D84" s="86">
        <v>0.04</v>
      </c>
      <c r="E84" s="87">
        <f>C84*D84</f>
        <v>0</v>
      </c>
      <c r="F84" s="103">
        <f>H6</f>
        <v>1.4545999999999999</v>
      </c>
    </row>
    <row r="85" spans="2:6">
      <c r="B85" s="83" t="s">
        <v>443</v>
      </c>
      <c r="C85" s="85">
        <f>C87+(C87*F84)</f>
        <v>0</v>
      </c>
      <c r="D85" s="86">
        <f>I6</f>
        <v>0.2</v>
      </c>
      <c r="E85" s="89">
        <f>C85*D85-E84</f>
        <v>0</v>
      </c>
      <c r="F85" s="90"/>
    </row>
    <row r="86" spans="2:6">
      <c r="B86" s="83" t="s">
        <v>426</v>
      </c>
      <c r="C86" s="85">
        <f>C84</f>
        <v>0</v>
      </c>
      <c r="D86" s="91">
        <v>3.2500000000000001E-2</v>
      </c>
      <c r="E86" s="92">
        <f>C86*D86</f>
        <v>0</v>
      </c>
      <c r="F86" s="90"/>
    </row>
    <row r="87" spans="2:6">
      <c r="B87" s="83" t="s">
        <v>438</v>
      </c>
      <c r="C87" s="92">
        <f>C84+E86</f>
        <v>0</v>
      </c>
      <c r="D87" s="93"/>
      <c r="E87" s="93"/>
      <c r="F87" s="90"/>
    </row>
    <row r="88" spans="2:6">
      <c r="B88" s="83"/>
      <c r="C88" s="93"/>
      <c r="D88" s="93"/>
      <c r="E88" s="93"/>
      <c r="F88" s="94"/>
    </row>
    <row r="89" spans="2:6" ht="13.5" thickBot="1">
      <c r="B89" s="84" t="s">
        <v>431</v>
      </c>
      <c r="C89" s="95">
        <f>C87+E85</f>
        <v>0</v>
      </c>
      <c r="D89" s="96"/>
      <c r="E89" s="96"/>
      <c r="F89" s="97"/>
    </row>
    <row r="90" spans="2:6" ht="13.5" thickBot="1"/>
    <row r="91" spans="2:6">
      <c r="B91" s="472" t="s">
        <v>451</v>
      </c>
      <c r="C91" s="473"/>
      <c r="D91" s="473"/>
      <c r="E91" s="473"/>
      <c r="F91" s="474"/>
    </row>
    <row r="92" spans="2:6" ht="21">
      <c r="B92" s="83"/>
      <c r="C92" s="62" t="s">
        <v>440</v>
      </c>
      <c r="D92" s="63" t="s">
        <v>435</v>
      </c>
      <c r="E92" s="62" t="s">
        <v>441</v>
      </c>
      <c r="F92" s="64" t="s">
        <v>437</v>
      </c>
    </row>
    <row r="93" spans="2:6">
      <c r="B93" s="83" t="s">
        <v>442</v>
      </c>
      <c r="C93" s="85">
        <f>SUM(Gabarito!I205:I206)</f>
        <v>0</v>
      </c>
      <c r="D93" s="86">
        <v>0.12</v>
      </c>
      <c r="E93" s="87">
        <f>C93*D93</f>
        <v>0</v>
      </c>
      <c r="F93" s="103">
        <f>H4</f>
        <v>0.95569999999999999</v>
      </c>
    </row>
    <row r="94" spans="2:6">
      <c r="B94" s="83" t="s">
        <v>443</v>
      </c>
      <c r="C94" s="85">
        <f>C96+(C96*F93)</f>
        <v>0</v>
      </c>
      <c r="D94" s="86">
        <f>I4</f>
        <v>0.2</v>
      </c>
      <c r="E94" s="89">
        <f>C94*D94-E93</f>
        <v>0</v>
      </c>
      <c r="F94" s="90"/>
    </row>
    <row r="95" spans="2:6">
      <c r="B95" s="83" t="s">
        <v>426</v>
      </c>
      <c r="C95" s="85">
        <f>C93</f>
        <v>0</v>
      </c>
      <c r="D95" s="91">
        <v>3.2500000000000001E-2</v>
      </c>
      <c r="E95" s="92">
        <f>C95*D95</f>
        <v>0</v>
      </c>
      <c r="F95" s="90"/>
    </row>
    <row r="96" spans="2:6">
      <c r="B96" s="83" t="s">
        <v>438</v>
      </c>
      <c r="C96" s="92">
        <f>C93+E95</f>
        <v>0</v>
      </c>
      <c r="D96" s="93"/>
      <c r="E96" s="93"/>
      <c r="F96" s="90"/>
    </row>
    <row r="97" spans="2:6">
      <c r="B97" s="83"/>
      <c r="C97" s="93"/>
      <c r="D97" s="93"/>
      <c r="E97" s="93"/>
      <c r="F97" s="94"/>
    </row>
    <row r="98" spans="2:6" ht="13.5" thickBot="1">
      <c r="B98" s="84" t="s">
        <v>431</v>
      </c>
      <c r="C98" s="95">
        <f>C96+E94</f>
        <v>0</v>
      </c>
      <c r="D98" s="96"/>
      <c r="E98" s="96"/>
      <c r="F98" s="97"/>
    </row>
    <row r="99" spans="2:6" ht="13.5" thickBot="1"/>
    <row r="100" spans="2:6">
      <c r="B100" s="472" t="s">
        <v>452</v>
      </c>
      <c r="C100" s="473"/>
      <c r="D100" s="473"/>
      <c r="E100" s="473"/>
      <c r="F100" s="474"/>
    </row>
    <row r="101" spans="2:6" ht="21">
      <c r="B101" s="83"/>
      <c r="C101" s="62" t="s">
        <v>440</v>
      </c>
      <c r="D101" s="63" t="s">
        <v>435</v>
      </c>
      <c r="E101" s="62" t="s">
        <v>441</v>
      </c>
      <c r="F101" s="64" t="s">
        <v>437</v>
      </c>
    </row>
    <row r="102" spans="2:6">
      <c r="B102" s="83" t="s">
        <v>442</v>
      </c>
      <c r="C102" s="85">
        <f>SUM(Gabarito!I221)</f>
        <v>0</v>
      </c>
      <c r="D102" s="86">
        <v>0.04</v>
      </c>
      <c r="E102" s="87">
        <f>C102*D102</f>
        <v>0</v>
      </c>
      <c r="F102" s="103">
        <f>H7</f>
        <v>1.0422</v>
      </c>
    </row>
    <row r="103" spans="2:6">
      <c r="B103" s="83" t="s">
        <v>443</v>
      </c>
      <c r="C103" s="85">
        <f>C105+(C105*F102)</f>
        <v>0</v>
      </c>
      <c r="D103" s="86">
        <f>I7</f>
        <v>0.2</v>
      </c>
      <c r="E103" s="89">
        <f>C103*D103-E102</f>
        <v>0</v>
      </c>
      <c r="F103" s="90"/>
    </row>
    <row r="104" spans="2:6">
      <c r="B104" s="83" t="s">
        <v>426</v>
      </c>
      <c r="C104" s="85">
        <f>C102</f>
        <v>0</v>
      </c>
      <c r="D104" s="91">
        <v>0</v>
      </c>
      <c r="E104" s="92">
        <v>0</v>
      </c>
      <c r="F104" s="90"/>
    </row>
    <row r="105" spans="2:6">
      <c r="B105" s="83" t="s">
        <v>438</v>
      </c>
      <c r="C105" s="92">
        <f>C102</f>
        <v>0</v>
      </c>
      <c r="D105" s="93"/>
      <c r="E105" s="93"/>
      <c r="F105" s="90"/>
    </row>
    <row r="106" spans="2:6">
      <c r="B106" s="83"/>
      <c r="C106" s="93"/>
      <c r="D106" s="93"/>
      <c r="E106" s="93"/>
      <c r="F106" s="94"/>
    </row>
    <row r="107" spans="2:6" ht="13.5" thickBot="1">
      <c r="B107" s="84" t="s">
        <v>431</v>
      </c>
      <c r="C107" s="95">
        <f>C105+E103</f>
        <v>0</v>
      </c>
      <c r="D107" s="96"/>
      <c r="E107" s="96"/>
      <c r="F107" s="97"/>
    </row>
    <row r="108" spans="2:6" ht="13.5" thickBot="1"/>
    <row r="109" spans="2:6">
      <c r="B109" s="472" t="s">
        <v>453</v>
      </c>
      <c r="C109" s="473"/>
      <c r="D109" s="473"/>
      <c r="E109" s="473"/>
      <c r="F109" s="474"/>
    </row>
    <row r="110" spans="2:6" ht="21">
      <c r="B110" s="83"/>
      <c r="C110" s="62" t="s">
        <v>440</v>
      </c>
      <c r="D110" s="63" t="s">
        <v>418</v>
      </c>
      <c r="E110" s="62" t="s">
        <v>419</v>
      </c>
      <c r="F110" s="64" t="s">
        <v>420</v>
      </c>
    </row>
    <row r="111" spans="2:6">
      <c r="B111" s="83" t="s">
        <v>442</v>
      </c>
      <c r="C111" s="85">
        <f>SUM(Gabarito!I158:I164)</f>
        <v>0</v>
      </c>
      <c r="D111" s="86">
        <v>0.04</v>
      </c>
      <c r="E111" s="87">
        <f>C111*D111</f>
        <v>0</v>
      </c>
      <c r="F111" s="103">
        <f>F5</f>
        <v>0.57969999999999999</v>
      </c>
    </row>
    <row r="112" spans="2:6">
      <c r="B112" s="83" t="s">
        <v>443</v>
      </c>
      <c r="C112" s="85">
        <f>C114+(C114*F111)</f>
        <v>0</v>
      </c>
      <c r="D112" s="86">
        <f>F2</f>
        <v>0.17</v>
      </c>
      <c r="E112" s="89">
        <f>C112*D112-E111</f>
        <v>0</v>
      </c>
      <c r="F112" s="90"/>
    </row>
    <row r="113" spans="2:6">
      <c r="B113" s="83" t="s">
        <v>426</v>
      </c>
      <c r="C113" s="85">
        <f>C111</f>
        <v>0</v>
      </c>
      <c r="D113" s="91">
        <v>9.7500000000000003E-2</v>
      </c>
      <c r="E113" s="92">
        <f>C113*9.75%</f>
        <v>0</v>
      </c>
      <c r="F113" s="90"/>
    </row>
    <row r="114" spans="2:6">
      <c r="B114" s="83" t="s">
        <v>438</v>
      </c>
      <c r="C114" s="92">
        <f>C111+E113</f>
        <v>0</v>
      </c>
      <c r="D114" s="93"/>
      <c r="E114" s="93"/>
      <c r="F114" s="90"/>
    </row>
    <row r="115" spans="2:6">
      <c r="B115" s="83"/>
      <c r="C115" s="93"/>
      <c r="D115" s="93"/>
      <c r="E115" s="93"/>
      <c r="F115" s="94"/>
    </row>
    <row r="116" spans="2:6" ht="13.5" thickBot="1">
      <c r="B116" s="84" t="s">
        <v>431</v>
      </c>
      <c r="C116" s="95">
        <f>C114+E112</f>
        <v>0</v>
      </c>
      <c r="D116" s="96"/>
      <c r="E116" s="96"/>
      <c r="F116" s="97"/>
    </row>
    <row r="117" spans="2:6" ht="13.5" thickBot="1"/>
    <row r="118" spans="2:6">
      <c r="B118" s="472" t="s">
        <v>454</v>
      </c>
      <c r="C118" s="473"/>
      <c r="D118" s="473"/>
      <c r="E118" s="473"/>
      <c r="F118" s="474"/>
    </row>
    <row r="119" spans="2:6" ht="21">
      <c r="B119" s="83"/>
      <c r="C119" s="62" t="s">
        <v>440</v>
      </c>
      <c r="D119" s="63" t="s">
        <v>435</v>
      </c>
      <c r="E119" s="62" t="s">
        <v>441</v>
      </c>
      <c r="F119" s="64" t="s">
        <v>437</v>
      </c>
    </row>
    <row r="120" spans="2:6">
      <c r="B120" s="83" t="s">
        <v>442</v>
      </c>
      <c r="C120" s="85">
        <f>SUM(Gabarito!I205:I206)</f>
        <v>0</v>
      </c>
      <c r="D120" s="86">
        <v>7.0000000000000007E-2</v>
      </c>
      <c r="E120" s="87">
        <f>C120*D120</f>
        <v>0</v>
      </c>
      <c r="F120" s="103">
        <f>F4</f>
        <v>0.57969999999999999</v>
      </c>
    </row>
    <row r="121" spans="2:6">
      <c r="B121" s="83" t="s">
        <v>443</v>
      </c>
      <c r="C121" s="85">
        <f>C123+(C123*F120)</f>
        <v>0</v>
      </c>
      <c r="D121" s="86">
        <f>F2</f>
        <v>0.17</v>
      </c>
      <c r="E121" s="89">
        <f>C121*D121-E120</f>
        <v>0</v>
      </c>
      <c r="F121" s="90"/>
    </row>
    <row r="122" spans="2:6">
      <c r="B122" s="83" t="s">
        <v>426</v>
      </c>
      <c r="C122" s="85">
        <f>C120</f>
        <v>0</v>
      </c>
      <c r="D122" s="91">
        <v>3.2500000000000001E-2</v>
      </c>
      <c r="E122" s="92">
        <f>C122*D122</f>
        <v>0</v>
      </c>
      <c r="F122" s="90"/>
    </row>
    <row r="123" spans="2:6">
      <c r="B123" s="83" t="s">
        <v>438</v>
      </c>
      <c r="C123" s="92">
        <f>C120+E122</f>
        <v>0</v>
      </c>
      <c r="D123" s="93"/>
      <c r="E123" s="93"/>
      <c r="F123" s="90"/>
    </row>
    <row r="124" spans="2:6">
      <c r="B124" s="83"/>
      <c r="C124" s="93"/>
      <c r="D124" s="93"/>
      <c r="E124" s="93"/>
      <c r="F124" s="94"/>
    </row>
    <row r="125" spans="2:6" ht="13.5" thickBot="1">
      <c r="B125" s="84" t="s">
        <v>431</v>
      </c>
      <c r="C125" s="95">
        <f>C123+E121</f>
        <v>0</v>
      </c>
      <c r="D125" s="96"/>
      <c r="E125" s="96"/>
      <c r="F125" s="97"/>
    </row>
    <row r="126" spans="2:6" ht="13.5" thickBot="1"/>
    <row r="127" spans="2:6">
      <c r="B127" s="472" t="s">
        <v>455</v>
      </c>
      <c r="C127" s="473"/>
      <c r="D127" s="473"/>
      <c r="E127" s="473"/>
      <c r="F127" s="474"/>
    </row>
    <row r="128" spans="2:6" ht="21">
      <c r="B128" s="83"/>
      <c r="C128" s="62" t="s">
        <v>440</v>
      </c>
      <c r="D128" s="63" t="s">
        <v>435</v>
      </c>
      <c r="E128" s="62" t="s">
        <v>441</v>
      </c>
      <c r="F128" s="64" t="s">
        <v>437</v>
      </c>
    </row>
    <row r="129" spans="2:6">
      <c r="B129" s="83" t="s">
        <v>442</v>
      </c>
      <c r="C129" s="85">
        <f>SUM(Gabarito!I211:I212)</f>
        <v>0</v>
      </c>
      <c r="D129" s="86">
        <v>0.04</v>
      </c>
      <c r="E129" s="87">
        <f>C129*D129</f>
        <v>0</v>
      </c>
      <c r="F129" s="103">
        <f>F6</f>
        <v>0.57969999999999999</v>
      </c>
    </row>
    <row r="130" spans="2:6">
      <c r="B130" s="83" t="s">
        <v>443</v>
      </c>
      <c r="C130" s="85">
        <f>C132+(C132*F129)</f>
        <v>0</v>
      </c>
      <c r="D130" s="86">
        <f>F2</f>
        <v>0.17</v>
      </c>
      <c r="E130" s="89">
        <f>C130*D130-E129</f>
        <v>0</v>
      </c>
      <c r="F130" s="90"/>
    </row>
    <row r="131" spans="2:6">
      <c r="B131" s="83" t="s">
        <v>426</v>
      </c>
      <c r="C131" s="85">
        <f>C129</f>
        <v>0</v>
      </c>
      <c r="D131" s="91">
        <v>3.2500000000000001E-2</v>
      </c>
      <c r="E131" s="92">
        <f>C131*D131</f>
        <v>0</v>
      </c>
      <c r="F131" s="90"/>
    </row>
    <row r="132" spans="2:6">
      <c r="B132" s="83" t="s">
        <v>438</v>
      </c>
      <c r="C132" s="92">
        <f>C129+E131</f>
        <v>0</v>
      </c>
      <c r="D132" s="93"/>
      <c r="E132" s="93"/>
      <c r="F132" s="90"/>
    </row>
    <row r="133" spans="2:6">
      <c r="B133" s="83"/>
      <c r="C133" s="93"/>
      <c r="D133" s="93"/>
      <c r="E133" s="93"/>
      <c r="F133" s="94"/>
    </row>
    <row r="134" spans="2:6" ht="13.5" thickBot="1">
      <c r="B134" s="84" t="s">
        <v>431</v>
      </c>
      <c r="C134" s="95">
        <f>C132+E130</f>
        <v>0</v>
      </c>
      <c r="D134" s="96"/>
      <c r="E134" s="96"/>
      <c r="F134" s="97"/>
    </row>
    <row r="135" spans="2:6" ht="13.5" thickBot="1"/>
    <row r="136" spans="2:6">
      <c r="B136" s="472" t="s">
        <v>456</v>
      </c>
      <c r="C136" s="473"/>
      <c r="D136" s="473"/>
      <c r="E136" s="473"/>
      <c r="F136" s="474"/>
    </row>
    <row r="137" spans="2:6" ht="21">
      <c r="B137" s="83"/>
      <c r="C137" s="62" t="s">
        <v>440</v>
      </c>
      <c r="D137" s="63" t="s">
        <v>435</v>
      </c>
      <c r="E137" s="62" t="s">
        <v>441</v>
      </c>
      <c r="F137" s="64" t="s">
        <v>420</v>
      </c>
    </row>
    <row r="138" spans="2:6">
      <c r="B138" s="83" t="s">
        <v>442</v>
      </c>
      <c r="C138" s="85">
        <f>SUM(Gabarito!I221)</f>
        <v>0</v>
      </c>
      <c r="D138" s="86">
        <v>0.04</v>
      </c>
      <c r="E138" s="87">
        <f>C138*D138</f>
        <v>0</v>
      </c>
      <c r="F138" s="103">
        <f>F7</f>
        <v>0.57969999999999999</v>
      </c>
    </row>
    <row r="139" spans="2:6">
      <c r="B139" s="83" t="s">
        <v>443</v>
      </c>
      <c r="C139" s="85">
        <f>C141+(C141*F138)</f>
        <v>0</v>
      </c>
      <c r="D139" s="86">
        <f>F2</f>
        <v>0.17</v>
      </c>
      <c r="E139" s="89">
        <f>C139*D139-E138</f>
        <v>0</v>
      </c>
      <c r="F139" s="90"/>
    </row>
    <row r="140" spans="2:6">
      <c r="B140" s="83" t="s">
        <v>426</v>
      </c>
      <c r="C140" s="85">
        <f>C138</f>
        <v>0</v>
      </c>
      <c r="D140" s="91">
        <v>0</v>
      </c>
      <c r="E140" s="92">
        <v>0</v>
      </c>
      <c r="F140" s="90"/>
    </row>
    <row r="141" spans="2:6">
      <c r="B141" s="83" t="s">
        <v>438</v>
      </c>
      <c r="C141" s="92">
        <f>C138</f>
        <v>0</v>
      </c>
      <c r="D141" s="93"/>
      <c r="E141" s="93"/>
      <c r="F141" s="90"/>
    </row>
    <row r="142" spans="2:6">
      <c r="B142" s="83"/>
      <c r="C142" s="93"/>
      <c r="D142" s="93"/>
      <c r="E142" s="93"/>
      <c r="F142" s="94"/>
    </row>
    <row r="143" spans="2:6" ht="13.5" thickBot="1">
      <c r="B143" s="84" t="s">
        <v>431</v>
      </c>
      <c r="C143" s="95">
        <f>C141+E139</f>
        <v>0</v>
      </c>
      <c r="D143" s="96"/>
      <c r="E143" s="96"/>
      <c r="F143" s="97"/>
    </row>
    <row r="144" spans="2:6" ht="13.5" thickBot="1"/>
    <row r="145" spans="2:6">
      <c r="B145" s="472" t="s">
        <v>457</v>
      </c>
      <c r="C145" s="473"/>
      <c r="D145" s="473"/>
      <c r="E145" s="473"/>
      <c r="F145" s="474"/>
    </row>
    <row r="146" spans="2:6" ht="21">
      <c r="B146" s="58"/>
      <c r="C146" s="62" t="s">
        <v>417</v>
      </c>
      <c r="D146" s="63" t="s">
        <v>418</v>
      </c>
      <c r="E146" s="62" t="s">
        <v>419</v>
      </c>
      <c r="F146" s="64" t="s">
        <v>420</v>
      </c>
    </row>
    <row r="147" spans="2:6">
      <c r="B147" s="83" t="s">
        <v>422</v>
      </c>
      <c r="C147" s="85">
        <f>SUM(Gabarito!I158:I164)</f>
        <v>0</v>
      </c>
      <c r="D147" s="86">
        <v>0.04</v>
      </c>
      <c r="E147" s="87">
        <f>C147*D147</f>
        <v>0</v>
      </c>
      <c r="F147" s="102">
        <f>D5</f>
        <v>1.2567999999999999</v>
      </c>
    </row>
    <row r="148" spans="2:6">
      <c r="B148" s="83" t="s">
        <v>424</v>
      </c>
      <c r="C148" s="85">
        <f>C150+(C150*F147)</f>
        <v>0</v>
      </c>
      <c r="D148" s="86">
        <f>D2</f>
        <v>0.20499999999999999</v>
      </c>
      <c r="E148" s="89">
        <f>C148*D148-E147</f>
        <v>0</v>
      </c>
      <c r="F148" s="90"/>
    </row>
    <row r="149" spans="2:6">
      <c r="B149" s="83" t="s">
        <v>426</v>
      </c>
      <c r="C149" s="85">
        <f>C147</f>
        <v>0</v>
      </c>
      <c r="D149" s="91">
        <v>9.7500000000000003E-2</v>
      </c>
      <c r="E149" s="92">
        <f>C149*9.75%</f>
        <v>0</v>
      </c>
      <c r="F149" s="90"/>
    </row>
    <row r="150" spans="2:6">
      <c r="B150" s="83" t="s">
        <v>428</v>
      </c>
      <c r="C150" s="92">
        <f>C147+E149</f>
        <v>0</v>
      </c>
      <c r="D150" s="93"/>
      <c r="E150" s="93"/>
      <c r="F150" s="90"/>
    </row>
    <row r="151" spans="2:6">
      <c r="B151" s="83"/>
      <c r="C151" s="93"/>
      <c r="D151" s="93"/>
      <c r="E151" s="93"/>
      <c r="F151" s="94"/>
    </row>
    <row r="152" spans="2:6" ht="13.5" thickBot="1">
      <c r="B152" s="84" t="s">
        <v>431</v>
      </c>
      <c r="C152" s="95">
        <f>C150+E148</f>
        <v>0</v>
      </c>
      <c r="D152" s="96"/>
      <c r="E152" s="96"/>
      <c r="F152" s="97"/>
    </row>
    <row r="153" spans="2:6" ht="13.5" thickBot="1"/>
    <row r="154" spans="2:6">
      <c r="B154" s="472" t="s">
        <v>458</v>
      </c>
      <c r="C154" s="473"/>
      <c r="D154" s="473"/>
      <c r="E154" s="473"/>
      <c r="F154" s="474"/>
    </row>
    <row r="155" spans="2:6" ht="21">
      <c r="B155" s="58"/>
      <c r="C155" s="62" t="s">
        <v>417</v>
      </c>
      <c r="D155" s="63" t="s">
        <v>418</v>
      </c>
      <c r="E155" s="62" t="s">
        <v>419</v>
      </c>
      <c r="F155" s="64" t="s">
        <v>420</v>
      </c>
    </row>
    <row r="156" spans="2:6">
      <c r="B156" s="83" t="s">
        <v>422</v>
      </c>
      <c r="C156" s="85">
        <f>SUM(Gabarito!I211:I212)</f>
        <v>0</v>
      </c>
      <c r="D156" s="86">
        <v>0.04</v>
      </c>
      <c r="E156" s="87">
        <f>C156*D156</f>
        <v>0</v>
      </c>
      <c r="F156" s="102">
        <f>D6</f>
        <v>1.4083000000000001</v>
      </c>
    </row>
    <row r="157" spans="2:6">
      <c r="B157" s="83" t="s">
        <v>424</v>
      </c>
      <c r="C157" s="85">
        <f>C159+(C159*F156)</f>
        <v>0</v>
      </c>
      <c r="D157" s="86">
        <f>D2</f>
        <v>0.20499999999999999</v>
      </c>
      <c r="E157" s="89">
        <f>C157*D157-E156</f>
        <v>0</v>
      </c>
      <c r="F157" s="90"/>
    </row>
    <row r="158" spans="2:6">
      <c r="B158" s="83" t="s">
        <v>426</v>
      </c>
      <c r="C158" s="85">
        <f>C156</f>
        <v>0</v>
      </c>
      <c r="D158" s="91">
        <v>3.2500000000000001E-2</v>
      </c>
      <c r="E158" s="92">
        <f>C158*3.25%</f>
        <v>0</v>
      </c>
      <c r="F158" s="90"/>
    </row>
    <row r="159" spans="2:6">
      <c r="B159" s="83" t="s">
        <v>428</v>
      </c>
      <c r="C159" s="92">
        <f>C156+E158</f>
        <v>0</v>
      </c>
      <c r="D159" s="93"/>
      <c r="E159" s="93"/>
      <c r="F159" s="90"/>
    </row>
    <row r="160" spans="2:6">
      <c r="B160" s="83"/>
      <c r="C160" s="93"/>
      <c r="D160" s="93"/>
      <c r="E160" s="93"/>
      <c r="F160" s="94"/>
    </row>
    <row r="161" spans="2:6" ht="13.5" thickBot="1">
      <c r="B161" s="84" t="s">
        <v>431</v>
      </c>
      <c r="C161" s="95">
        <f>C159+E157</f>
        <v>0</v>
      </c>
      <c r="D161" s="96"/>
      <c r="E161" s="96"/>
      <c r="F161" s="97"/>
    </row>
    <row r="162" spans="2:6" ht="13.5" thickBot="1"/>
    <row r="163" spans="2:6">
      <c r="B163" s="472" t="s">
        <v>459</v>
      </c>
      <c r="C163" s="473"/>
      <c r="D163" s="473"/>
      <c r="E163" s="473"/>
      <c r="F163" s="474"/>
    </row>
    <row r="164" spans="2:6" ht="21">
      <c r="B164" s="83"/>
      <c r="C164" s="62" t="s">
        <v>434</v>
      </c>
      <c r="D164" s="63" t="s">
        <v>435</v>
      </c>
      <c r="E164" s="62" t="s">
        <v>436</v>
      </c>
      <c r="F164" s="64" t="s">
        <v>437</v>
      </c>
    </row>
    <row r="165" spans="2:6">
      <c r="B165" s="83" t="s">
        <v>422</v>
      </c>
      <c r="C165" s="85">
        <f>SUM(Gabarito!I205,Gabarito!I206,)</f>
        <v>0</v>
      </c>
      <c r="D165" s="86">
        <v>7.0000000000000007E-2</v>
      </c>
      <c r="E165" s="87">
        <f>C165*D165</f>
        <v>0</v>
      </c>
      <c r="F165" s="103">
        <f>D4</f>
        <v>1.0279</v>
      </c>
    </row>
    <row r="166" spans="2:6">
      <c r="B166" s="83" t="s">
        <v>424</v>
      </c>
      <c r="C166" s="85">
        <f>C168+(C168*F165)</f>
        <v>0</v>
      </c>
      <c r="D166" s="86">
        <f>D2</f>
        <v>0.20499999999999999</v>
      </c>
      <c r="E166" s="89">
        <f>C166*D166-E165</f>
        <v>0</v>
      </c>
      <c r="F166" s="90"/>
    </row>
    <row r="167" spans="2:6">
      <c r="B167" s="83" t="s">
        <v>426</v>
      </c>
      <c r="C167" s="85">
        <f>C165</f>
        <v>0</v>
      </c>
      <c r="D167" s="91">
        <v>3.2500000000000001E-2</v>
      </c>
      <c r="E167" s="92">
        <f>C167*D167</f>
        <v>0</v>
      </c>
      <c r="F167" s="90"/>
    </row>
    <row r="168" spans="2:6">
      <c r="B168" s="83" t="s">
        <v>438</v>
      </c>
      <c r="C168" s="92">
        <f>C165+E167</f>
        <v>0</v>
      </c>
      <c r="D168" s="93"/>
      <c r="E168" s="93"/>
      <c r="F168" s="90"/>
    </row>
    <row r="169" spans="2:6">
      <c r="B169" s="83"/>
      <c r="C169" s="93"/>
      <c r="D169" s="93"/>
      <c r="E169" s="93"/>
      <c r="F169" s="94"/>
    </row>
    <row r="170" spans="2:6" ht="13.5" thickBot="1">
      <c r="B170" s="84" t="s">
        <v>431</v>
      </c>
      <c r="C170" s="95">
        <f>C168+E166</f>
        <v>0</v>
      </c>
      <c r="D170" s="96"/>
      <c r="E170" s="96"/>
      <c r="F170" s="97"/>
    </row>
    <row r="171" spans="2:6" ht="13.5" thickBot="1"/>
    <row r="172" spans="2:6">
      <c r="B172" s="472" t="s">
        <v>460</v>
      </c>
      <c r="C172" s="473"/>
      <c r="D172" s="473"/>
      <c r="E172" s="473"/>
      <c r="F172" s="474"/>
    </row>
    <row r="173" spans="2:6" ht="21">
      <c r="B173" s="58"/>
      <c r="C173" s="62" t="s">
        <v>417</v>
      </c>
      <c r="D173" s="63" t="s">
        <v>418</v>
      </c>
      <c r="E173" s="62" t="s">
        <v>419</v>
      </c>
      <c r="F173" s="64" t="s">
        <v>420</v>
      </c>
    </row>
    <row r="174" spans="2:6">
      <c r="B174" s="83" t="s">
        <v>422</v>
      </c>
      <c r="C174" s="85">
        <f>SUM(Gabarito!I221)</f>
        <v>0</v>
      </c>
      <c r="D174" s="86">
        <v>0.04</v>
      </c>
      <c r="E174" s="87">
        <f>C174*D174</f>
        <v>0</v>
      </c>
      <c r="F174" s="102">
        <f>D7</f>
        <v>1.0037</v>
      </c>
    </row>
    <row r="175" spans="2:6">
      <c r="B175" s="83" t="s">
        <v>424</v>
      </c>
      <c r="C175" s="85">
        <f>C177+(C177*F174)</f>
        <v>0</v>
      </c>
      <c r="D175" s="86">
        <f>D2</f>
        <v>0.20499999999999999</v>
      </c>
      <c r="E175" s="89">
        <f>C175*D175-E174</f>
        <v>0</v>
      </c>
      <c r="F175" s="90"/>
    </row>
    <row r="176" spans="2:6">
      <c r="B176" s="83" t="s">
        <v>426</v>
      </c>
      <c r="C176" s="85">
        <f>C174</f>
        <v>0</v>
      </c>
      <c r="D176" s="91">
        <v>0</v>
      </c>
      <c r="E176" s="92">
        <f>C176+D176</f>
        <v>0</v>
      </c>
      <c r="F176" s="90"/>
    </row>
    <row r="177" spans="2:6">
      <c r="B177" s="83" t="s">
        <v>428</v>
      </c>
      <c r="C177" s="92">
        <f>C174</f>
        <v>0</v>
      </c>
      <c r="D177" s="93"/>
      <c r="E177" s="93"/>
      <c r="F177" s="90"/>
    </row>
    <row r="178" spans="2:6">
      <c r="B178" s="83"/>
      <c r="C178" s="93"/>
      <c r="D178" s="93"/>
      <c r="E178" s="93"/>
      <c r="F178" s="94"/>
    </row>
    <row r="179" spans="2:6" ht="13.5" thickBot="1">
      <c r="B179" s="84" t="s">
        <v>431</v>
      </c>
      <c r="C179" s="95">
        <f>C177+E175</f>
        <v>0</v>
      </c>
      <c r="D179" s="96"/>
      <c r="E179" s="96"/>
      <c r="F179" s="97"/>
    </row>
    <row r="180" spans="2:6" ht="13.5" thickBot="1"/>
    <row r="181" spans="2:6">
      <c r="B181" s="472" t="s">
        <v>461</v>
      </c>
      <c r="C181" s="473"/>
      <c r="D181" s="473"/>
      <c r="E181" s="473"/>
      <c r="F181" s="474"/>
    </row>
    <row r="182" spans="2:6" ht="21">
      <c r="B182" s="58"/>
      <c r="C182" s="62" t="s">
        <v>417</v>
      </c>
      <c r="D182" s="63" t="s">
        <v>418</v>
      </c>
      <c r="E182" s="62" t="s">
        <v>419</v>
      </c>
      <c r="F182" s="64" t="s">
        <v>420</v>
      </c>
    </row>
    <row r="183" spans="2:6">
      <c r="B183" s="83" t="s">
        <v>422</v>
      </c>
      <c r="C183" s="85">
        <f>SUM(Gabarito!I158:I164)</f>
        <v>0</v>
      </c>
      <c r="D183" s="86">
        <v>0.04</v>
      </c>
      <c r="E183" s="87">
        <f>C183*D183</f>
        <v>0</v>
      </c>
      <c r="F183" s="102">
        <f>K5</f>
        <v>0</v>
      </c>
    </row>
    <row r="184" spans="2:6">
      <c r="B184" s="83" t="s">
        <v>424</v>
      </c>
      <c r="C184" s="85">
        <f>C186+(C186*F183)</f>
        <v>0</v>
      </c>
      <c r="D184" s="86">
        <v>0.19</v>
      </c>
      <c r="E184" s="89">
        <f>C184*D184-E183</f>
        <v>0</v>
      </c>
      <c r="F184" s="90"/>
    </row>
    <row r="185" spans="2:6">
      <c r="B185" s="83" t="s">
        <v>426</v>
      </c>
      <c r="C185" s="85">
        <f>C183</f>
        <v>0</v>
      </c>
      <c r="D185" s="91">
        <v>9.7500000000000003E-2</v>
      </c>
      <c r="E185" s="92">
        <f>C185*9.75%</f>
        <v>0</v>
      </c>
      <c r="F185" s="90"/>
    </row>
    <row r="186" spans="2:6">
      <c r="B186" s="83" t="s">
        <v>428</v>
      </c>
      <c r="C186" s="92">
        <f>C183+E185</f>
        <v>0</v>
      </c>
      <c r="D186" s="93"/>
      <c r="E186" s="93"/>
      <c r="F186" s="90"/>
    </row>
    <row r="187" spans="2:6">
      <c r="B187" s="83"/>
      <c r="C187" s="93"/>
      <c r="D187" s="93"/>
      <c r="E187" s="93"/>
      <c r="F187" s="94"/>
    </row>
    <row r="188" spans="2:6" ht="13.5" thickBot="1">
      <c r="B188" s="84" t="s">
        <v>431</v>
      </c>
      <c r="C188" s="95">
        <f>C186+E184</f>
        <v>0</v>
      </c>
      <c r="D188" s="96"/>
      <c r="E188" s="96"/>
      <c r="F188" s="97"/>
    </row>
    <row r="189" spans="2:6" ht="13.5" thickBot="1"/>
    <row r="190" spans="2:6">
      <c r="B190" s="472" t="s">
        <v>462</v>
      </c>
      <c r="C190" s="473"/>
      <c r="D190" s="473"/>
      <c r="E190" s="473"/>
      <c r="F190" s="474"/>
    </row>
    <row r="191" spans="2:6" ht="21">
      <c r="B191" s="58"/>
      <c r="C191" s="62" t="s">
        <v>417</v>
      </c>
      <c r="D191" s="63" t="s">
        <v>418</v>
      </c>
      <c r="E191" s="62" t="s">
        <v>419</v>
      </c>
      <c r="F191" s="64" t="s">
        <v>420</v>
      </c>
    </row>
    <row r="192" spans="2:6">
      <c r="B192" s="83" t="s">
        <v>422</v>
      </c>
      <c r="C192" s="85">
        <f>SUM(Gabarito!I211:I212)</f>
        <v>0</v>
      </c>
      <c r="D192" s="86">
        <v>0.04</v>
      </c>
      <c r="E192" s="87">
        <f>C192*D192</f>
        <v>0</v>
      </c>
      <c r="F192" s="102">
        <f>K6</f>
        <v>0</v>
      </c>
    </row>
    <row r="193" spans="2:6">
      <c r="B193" s="83" t="s">
        <v>424</v>
      </c>
      <c r="C193" s="85">
        <f>C195+(C195*F192)</f>
        <v>0</v>
      </c>
      <c r="D193" s="86">
        <f>J2</f>
        <v>0</v>
      </c>
      <c r="E193" s="89">
        <f>C193*D193-E192</f>
        <v>0</v>
      </c>
      <c r="F193" s="90"/>
    </row>
    <row r="194" spans="2:6">
      <c r="B194" s="83" t="s">
        <v>426</v>
      </c>
      <c r="C194" s="85">
        <f>C192</f>
        <v>0</v>
      </c>
      <c r="D194" s="91">
        <v>3.2500000000000001E-2</v>
      </c>
      <c r="E194" s="92">
        <f>C194*3.25%</f>
        <v>0</v>
      </c>
      <c r="F194" s="90"/>
    </row>
    <row r="195" spans="2:6">
      <c r="B195" s="83" t="s">
        <v>428</v>
      </c>
      <c r="C195" s="92">
        <f>C192+E194</f>
        <v>0</v>
      </c>
      <c r="D195" s="93"/>
      <c r="E195" s="93"/>
      <c r="F195" s="90"/>
    </row>
    <row r="196" spans="2:6">
      <c r="B196" s="83"/>
      <c r="C196" s="93"/>
      <c r="D196" s="93"/>
      <c r="E196" s="93"/>
      <c r="F196" s="94"/>
    </row>
    <row r="197" spans="2:6" ht="13.5" thickBot="1">
      <c r="B197" s="84" t="s">
        <v>431</v>
      </c>
      <c r="C197" s="95">
        <f>C195+E193</f>
        <v>0</v>
      </c>
      <c r="D197" s="96"/>
      <c r="E197" s="96"/>
      <c r="F197" s="97"/>
    </row>
    <row r="198" spans="2:6" ht="13.5" thickBot="1"/>
    <row r="199" spans="2:6">
      <c r="B199" s="472" t="s">
        <v>463</v>
      </c>
      <c r="C199" s="473"/>
      <c r="D199" s="473"/>
      <c r="E199" s="473"/>
      <c r="F199" s="474"/>
    </row>
    <row r="200" spans="2:6" ht="21">
      <c r="B200" s="83"/>
      <c r="C200" s="62" t="s">
        <v>434</v>
      </c>
      <c r="D200" s="63" t="s">
        <v>435</v>
      </c>
      <c r="E200" s="62" t="s">
        <v>436</v>
      </c>
      <c r="F200" s="64" t="s">
        <v>437</v>
      </c>
    </row>
    <row r="201" spans="2:6">
      <c r="B201" s="83" t="s">
        <v>422</v>
      </c>
      <c r="C201" s="85">
        <f>SUM(Gabarito!I205,Gabarito!I206,)</f>
        <v>0</v>
      </c>
      <c r="D201" s="86">
        <v>0.12</v>
      </c>
      <c r="E201" s="87">
        <f>C201*D201</f>
        <v>0</v>
      </c>
      <c r="F201" s="103">
        <f>K4</f>
        <v>0</v>
      </c>
    </row>
    <row r="202" spans="2:6">
      <c r="B202" s="83" t="s">
        <v>424</v>
      </c>
      <c r="C202" s="85">
        <f>C204+(C204*F201)</f>
        <v>0</v>
      </c>
      <c r="D202" s="86">
        <f>J2</f>
        <v>0</v>
      </c>
      <c r="E202" s="89">
        <f>C202*D202-E201</f>
        <v>0</v>
      </c>
      <c r="F202" s="90"/>
    </row>
    <row r="203" spans="2:6">
      <c r="B203" s="83" t="s">
        <v>426</v>
      </c>
      <c r="C203" s="85">
        <f>C201</f>
        <v>0</v>
      </c>
      <c r="D203" s="91">
        <v>3.2500000000000001E-2</v>
      </c>
      <c r="E203" s="92">
        <f>C203*D203</f>
        <v>0</v>
      </c>
      <c r="F203" s="90"/>
    </row>
    <row r="204" spans="2:6">
      <c r="B204" s="83" t="s">
        <v>438</v>
      </c>
      <c r="C204" s="92">
        <f>C201+E203</f>
        <v>0</v>
      </c>
      <c r="D204" s="93"/>
      <c r="E204" s="93"/>
      <c r="F204" s="90"/>
    </row>
    <row r="205" spans="2:6">
      <c r="B205" s="83"/>
      <c r="C205" s="93"/>
      <c r="D205" s="93"/>
      <c r="E205" s="93"/>
      <c r="F205" s="94"/>
    </row>
    <row r="206" spans="2:6" ht="13.5" thickBot="1">
      <c r="B206" s="84" t="s">
        <v>431</v>
      </c>
      <c r="C206" s="95">
        <f>C204+E202</f>
        <v>0</v>
      </c>
      <c r="D206" s="96"/>
      <c r="E206" s="96"/>
      <c r="F206" s="97"/>
    </row>
    <row r="207" spans="2:6" ht="13.5" thickBot="1"/>
    <row r="208" spans="2:6">
      <c r="B208" s="472" t="s">
        <v>464</v>
      </c>
      <c r="C208" s="473"/>
      <c r="D208" s="473"/>
      <c r="E208" s="473"/>
      <c r="F208" s="474"/>
    </row>
    <row r="209" spans="2:6" ht="21">
      <c r="B209" s="58"/>
      <c r="C209" s="62" t="s">
        <v>417</v>
      </c>
      <c r="D209" s="63" t="s">
        <v>418</v>
      </c>
      <c r="E209" s="62" t="s">
        <v>419</v>
      </c>
      <c r="F209" s="64" t="s">
        <v>420</v>
      </c>
    </row>
    <row r="210" spans="2:6">
      <c r="B210" s="83" t="s">
        <v>422</v>
      </c>
      <c r="C210" s="85">
        <f>SUM(Gabarito!I221)</f>
        <v>0</v>
      </c>
      <c r="D210" s="86">
        <v>0.04</v>
      </c>
      <c r="E210" s="87">
        <f>C210*D210</f>
        <v>0</v>
      </c>
      <c r="F210" s="102">
        <f>K7</f>
        <v>0</v>
      </c>
    </row>
    <row r="211" spans="2:6">
      <c r="B211" s="83" t="s">
        <v>424</v>
      </c>
      <c r="C211" s="85">
        <f>C213+(C213*F210)</f>
        <v>0</v>
      </c>
      <c r="D211" s="86">
        <f>J2</f>
        <v>0</v>
      </c>
      <c r="E211" s="89">
        <f>C211*D211-E210</f>
        <v>0</v>
      </c>
      <c r="F211" s="90"/>
    </row>
    <row r="212" spans="2:6">
      <c r="B212" s="83" t="s">
        <v>426</v>
      </c>
      <c r="C212" s="85">
        <f>C210</f>
        <v>0</v>
      </c>
      <c r="D212" s="91">
        <v>0</v>
      </c>
      <c r="E212" s="92">
        <f>C212+D212</f>
        <v>0</v>
      </c>
      <c r="F212" s="90"/>
    </row>
    <row r="213" spans="2:6">
      <c r="B213" s="83" t="s">
        <v>428</v>
      </c>
      <c r="C213" s="92">
        <f>C210</f>
        <v>0</v>
      </c>
      <c r="D213" s="93"/>
      <c r="E213" s="93"/>
      <c r="F213" s="90"/>
    </row>
    <row r="214" spans="2:6">
      <c r="B214" s="83"/>
      <c r="C214" s="93"/>
      <c r="D214" s="93"/>
      <c r="E214" s="93"/>
      <c r="F214" s="94"/>
    </row>
    <row r="215" spans="2:6" ht="13.5" thickBot="1">
      <c r="B215" s="84" t="s">
        <v>431</v>
      </c>
      <c r="C215" s="95">
        <f>C213+E211</f>
        <v>0</v>
      </c>
      <c r="D215" s="96"/>
      <c r="E215" s="96"/>
      <c r="F215" s="97"/>
    </row>
  </sheetData>
  <mergeCells count="30">
    <mergeCell ref="B208:F208"/>
    <mergeCell ref="B181:F181"/>
    <mergeCell ref="B190:F190"/>
    <mergeCell ref="B109:F109"/>
    <mergeCell ref="B91:F91"/>
    <mergeCell ref="B163:F163"/>
    <mergeCell ref="B172:F172"/>
    <mergeCell ref="B127:F127"/>
    <mergeCell ref="B136:F136"/>
    <mergeCell ref="B199:F199"/>
    <mergeCell ref="B29:F29"/>
    <mergeCell ref="B38:F38"/>
    <mergeCell ref="B46:F46"/>
    <mergeCell ref="B55:F55"/>
    <mergeCell ref="B63:F63"/>
    <mergeCell ref="B64:F64"/>
    <mergeCell ref="B100:F100"/>
    <mergeCell ref="B118:F118"/>
    <mergeCell ref="B145:F145"/>
    <mergeCell ref="B154:F154"/>
    <mergeCell ref="B73:F73"/>
    <mergeCell ref="B82:F82"/>
    <mergeCell ref="B20:F20"/>
    <mergeCell ref="H12:Q12"/>
    <mergeCell ref="L2:M8"/>
    <mergeCell ref="B11:F11"/>
    <mergeCell ref="B2:C2"/>
    <mergeCell ref="H2:H3"/>
    <mergeCell ref="I2:I3"/>
    <mergeCell ref="J2:K2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ALEXANDRO</dc:creator>
  <cp:keywords/>
  <dc:description/>
  <cp:lastModifiedBy/>
  <cp:revision/>
  <dcterms:created xsi:type="dcterms:W3CDTF">2003-08-13T10:34:10Z</dcterms:created>
  <dcterms:modified xsi:type="dcterms:W3CDTF">2024-11-12T08:30:38Z</dcterms:modified>
  <cp:category/>
  <cp:contentStatus/>
</cp:coreProperties>
</file>