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1B6D\EXCELCNV\e0536f9b-0d2e-42ca-abe4-c02e48e2d328\"/>
    </mc:Choice>
  </mc:AlternateContent>
  <xr:revisionPtr revIDLastSave="20" documentId="8_{177DE2FA-2D09-440C-9EEE-33954FB503D4}" xr6:coauthVersionLast="47" xr6:coauthVersionMax="47" xr10:uidLastSave="{6B814D7A-328D-4191-BC57-6D7929E7F742}"/>
  <bookViews>
    <workbookView xWindow="-60" yWindow="-60" windowWidth="15480" windowHeight="11640" firstSheet="1" activeTab="1" xr2:uid="{07102528-9786-4AA0-B320-9A2CF860E759}"/>
  </bookViews>
  <sheets>
    <sheet name="Ficha cadastral" sheetId="8" r:id="rId1"/>
    <sheet name="Gabarito" sheetId="13" r:id="rId2"/>
    <sheet name="Planilha1" sheetId="12" state="hidden" r:id="rId3"/>
    <sheet name="ST" sheetId="11" state="hidden" r:id="rId4"/>
  </sheets>
  <definedNames>
    <definedName name="_xlnm.Print_Area" localSheetId="0">'Ficha cadastral'!$B$2:$J$69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3" l="1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C13" i="11"/>
  <c r="D13" i="11"/>
  <c r="E13" i="11"/>
  <c r="F13" i="11"/>
  <c r="D14" i="11"/>
  <c r="H14" i="11"/>
  <c r="C15" i="11"/>
  <c r="E15" i="11"/>
  <c r="H15" i="11"/>
  <c r="C16" i="11"/>
  <c r="C14" i="11" s="1"/>
  <c r="E14" i="11" s="1"/>
  <c r="H16" i="11"/>
  <c r="H17" i="11"/>
  <c r="C18" i="11"/>
  <c r="H18" i="11"/>
  <c r="C22" i="11"/>
  <c r="D22" i="11"/>
  <c r="E22" i="11"/>
  <c r="F22" i="11"/>
  <c r="H22" i="11"/>
  <c r="D23" i="11"/>
  <c r="C24" i="11"/>
  <c r="E24" i="11"/>
  <c r="C25" i="11"/>
  <c r="C23" i="11" s="1"/>
  <c r="E23" i="11" s="1"/>
  <c r="H20" i="11" s="1"/>
  <c r="C27" i="11"/>
  <c r="C31" i="11"/>
  <c r="D31" i="11"/>
  <c r="E31" i="11"/>
  <c r="D32" i="11"/>
  <c r="C33" i="11"/>
  <c r="C34" i="11"/>
  <c r="C32" i="11" s="1"/>
  <c r="E32" i="11" s="1"/>
  <c r="H23" i="11" s="1"/>
  <c r="C36" i="11"/>
  <c r="C40" i="11"/>
  <c r="E40" i="11"/>
  <c r="F40" i="11"/>
  <c r="D41" i="11"/>
  <c r="C42" i="11"/>
  <c r="C43" i="11"/>
  <c r="C41" i="11" s="1"/>
  <c r="E41" i="11" s="1"/>
  <c r="N23" i="11" s="1"/>
  <c r="C44" i="11"/>
  <c r="C48" i="11"/>
  <c r="E48" i="11"/>
  <c r="F48" i="11"/>
  <c r="C50" i="11"/>
  <c r="E50" i="11"/>
  <c r="C51" i="11"/>
  <c r="C49" i="11" s="1"/>
  <c r="E49" i="11" s="1"/>
  <c r="N21" i="11" s="1"/>
  <c r="C53" i="11"/>
  <c r="C57" i="11"/>
  <c r="E57" i="11"/>
  <c r="F57" i="11"/>
  <c r="C59" i="11"/>
  <c r="E59" i="11"/>
  <c r="C60" i="11"/>
  <c r="C58" i="11" s="1"/>
  <c r="E58" i="11" s="1"/>
  <c r="N22" i="11" s="1"/>
  <c r="C62" i="11"/>
  <c r="C66" i="11"/>
  <c r="E66" i="11"/>
  <c r="F66" i="11"/>
  <c r="C68" i="11"/>
  <c r="E68" i="11"/>
  <c r="C69" i="11"/>
  <c r="C67" i="11" s="1"/>
  <c r="E67" i="11" s="1"/>
  <c r="K22" i="11" s="1"/>
  <c r="C71" i="11"/>
  <c r="C75" i="11"/>
  <c r="E75" i="11"/>
  <c r="F75" i="11"/>
  <c r="D76" i="11"/>
  <c r="C77" i="11"/>
  <c r="E77" i="11"/>
  <c r="C78" i="11"/>
  <c r="C76" i="11" s="1"/>
  <c r="E76" i="11" s="1"/>
  <c r="K21" i="11" s="1"/>
  <c r="C80" i="11"/>
  <c r="C84" i="11"/>
  <c r="E84" i="11"/>
  <c r="F84" i="11"/>
  <c r="D85" i="11"/>
  <c r="C86" i="11"/>
  <c r="C87" i="11"/>
  <c r="C85" i="11" s="1"/>
  <c r="E85" i="11" s="1"/>
  <c r="K23" i="11" s="1"/>
  <c r="C89" i="11"/>
  <c r="C93" i="11"/>
  <c r="E93" i="11"/>
  <c r="F93" i="11"/>
  <c r="D94" i="11"/>
  <c r="C95" i="11"/>
  <c r="E95" i="11"/>
  <c r="C96" i="11"/>
  <c r="C94" i="11" s="1"/>
  <c r="E94" i="11" s="1"/>
  <c r="K16" i="11" s="1"/>
  <c r="C98" i="11"/>
  <c r="C102" i="11"/>
  <c r="E102" i="11"/>
  <c r="F102" i="11"/>
  <c r="D103" i="11"/>
  <c r="C104" i="11"/>
  <c r="E104" i="11"/>
  <c r="C105" i="11"/>
  <c r="C103" i="11" s="1"/>
  <c r="E103" i="11" s="1"/>
  <c r="K15" i="11" s="1"/>
  <c r="C107" i="11"/>
  <c r="C111" i="11"/>
  <c r="E111" i="11"/>
  <c r="F111" i="11"/>
  <c r="D112" i="11"/>
  <c r="C113" i="11"/>
  <c r="C114" i="11"/>
  <c r="C112" i="11" s="1"/>
  <c r="E112" i="11" s="1"/>
  <c r="K17" i="11" s="1"/>
  <c r="C116" i="11"/>
  <c r="C120" i="11"/>
  <c r="E120" i="11"/>
  <c r="F120" i="11"/>
  <c r="D121" i="11"/>
  <c r="C122" i="11"/>
  <c r="E122" i="11"/>
  <c r="C123" i="11"/>
  <c r="C121" i="11" s="1"/>
  <c r="E121" i="11" s="1"/>
  <c r="N15" i="11" s="1"/>
  <c r="C125" i="11"/>
  <c r="C129" i="11"/>
  <c r="E129" i="11"/>
  <c r="F129" i="11"/>
  <c r="D130" i="11"/>
  <c r="C131" i="11"/>
  <c r="E131" i="11"/>
  <c r="C132" i="11"/>
  <c r="C130" i="11" s="1"/>
  <c r="E130" i="11" s="1"/>
  <c r="N17" i="11" s="1"/>
  <c r="C134" i="11"/>
  <c r="K6" i="13"/>
  <c r="I15" i="13"/>
  <c r="J15" i="13"/>
  <c r="K15" i="13"/>
  <c r="M15" i="13"/>
  <c r="I16" i="13"/>
  <c r="J16" i="13"/>
  <c r="K16" i="13"/>
  <c r="M16" i="13"/>
  <c r="I17" i="13"/>
  <c r="J17" i="13"/>
  <c r="K17" i="13"/>
  <c r="M17" i="13"/>
  <c r="I18" i="13"/>
  <c r="J18" i="13"/>
  <c r="K18" i="13"/>
  <c r="M18" i="13"/>
  <c r="I19" i="13"/>
  <c r="J19" i="13"/>
  <c r="K19" i="13"/>
  <c r="M19" i="13"/>
  <c r="I20" i="13"/>
  <c r="J20" i="13"/>
  <c r="K20" i="13"/>
  <c r="M20" i="13"/>
  <c r="I21" i="13"/>
  <c r="J21" i="13"/>
  <c r="K21" i="13"/>
  <c r="M21" i="13"/>
  <c r="I22" i="13"/>
  <c r="J22" i="13"/>
  <c r="K22" i="13"/>
  <c r="M22" i="13"/>
  <c r="I23" i="13"/>
  <c r="J23" i="13"/>
  <c r="K23" i="13"/>
  <c r="M23" i="13"/>
  <c r="I24" i="13"/>
  <c r="J24" i="13"/>
  <c r="K24" i="13"/>
  <c r="M24" i="13"/>
  <c r="I25" i="13"/>
  <c r="J25" i="13"/>
  <c r="K25" i="13"/>
  <c r="M25" i="13"/>
  <c r="I26" i="13"/>
  <c r="J26" i="13"/>
  <c r="K26" i="13"/>
  <c r="M26" i="13"/>
  <c r="I27" i="13"/>
  <c r="J27" i="13"/>
  <c r="K27" i="13"/>
  <c r="M27" i="13"/>
  <c r="I28" i="13"/>
  <c r="J28" i="13"/>
  <c r="K28" i="13"/>
  <c r="M28" i="13"/>
  <c r="I29" i="13"/>
  <c r="J29" i="13"/>
  <c r="K29" i="13"/>
  <c r="M29" i="13"/>
  <c r="I30" i="13"/>
  <c r="J30" i="13"/>
  <c r="K30" i="13"/>
  <c r="M30" i="13"/>
  <c r="I31" i="13"/>
  <c r="J31" i="13"/>
  <c r="K31" i="13"/>
  <c r="L31" i="13"/>
  <c r="M31" i="13"/>
  <c r="I32" i="13"/>
  <c r="J32" i="13"/>
  <c r="K32" i="13"/>
  <c r="M32" i="13"/>
  <c r="I33" i="13"/>
  <c r="J33" i="13"/>
  <c r="K33" i="13"/>
  <c r="M33" i="13"/>
  <c r="I34" i="13"/>
  <c r="J34" i="13"/>
  <c r="K34" i="13"/>
  <c r="M34" i="13"/>
  <c r="I35" i="13"/>
  <c r="J35" i="13"/>
  <c r="K35" i="13"/>
  <c r="M35" i="13"/>
  <c r="I36" i="13"/>
  <c r="J36" i="13"/>
  <c r="K36" i="13"/>
  <c r="M36" i="13"/>
  <c r="I37" i="13"/>
  <c r="J37" i="13"/>
  <c r="K37" i="13"/>
  <c r="M37" i="13"/>
  <c r="I38" i="13"/>
  <c r="J38" i="13"/>
  <c r="K38" i="13"/>
  <c r="M38" i="13"/>
  <c r="I39" i="13"/>
  <c r="J39" i="13"/>
  <c r="K39" i="13"/>
  <c r="M39" i="13"/>
  <c r="I40" i="13"/>
  <c r="J40" i="13"/>
  <c r="K40" i="13"/>
  <c r="M40" i="13"/>
  <c r="I41" i="13"/>
  <c r="J41" i="13"/>
  <c r="K41" i="13"/>
  <c r="M41" i="13"/>
  <c r="I42" i="13"/>
  <c r="J42" i="13"/>
  <c r="K42" i="13"/>
  <c r="M42" i="13"/>
  <c r="I43" i="13"/>
  <c r="J43" i="13"/>
  <c r="K43" i="13"/>
  <c r="M43" i="13"/>
  <c r="I44" i="13"/>
  <c r="J44" i="13"/>
  <c r="K44" i="13"/>
  <c r="M44" i="13"/>
  <c r="I45" i="13"/>
  <c r="J45" i="13"/>
  <c r="K45" i="13"/>
  <c r="M45" i="13"/>
  <c r="I46" i="13"/>
  <c r="J46" i="13"/>
  <c r="K46" i="13"/>
  <c r="M46" i="13"/>
  <c r="I47" i="13"/>
  <c r="J47" i="13"/>
  <c r="K47" i="13"/>
  <c r="M47" i="13"/>
  <c r="I48" i="13"/>
  <c r="J48" i="13"/>
  <c r="K48" i="13"/>
  <c r="M48" i="13"/>
  <c r="I49" i="13"/>
  <c r="J49" i="13"/>
  <c r="K49" i="13"/>
  <c r="M49" i="13"/>
  <c r="I50" i="13"/>
  <c r="J50" i="13"/>
  <c r="K50" i="13"/>
  <c r="M50" i="13"/>
  <c r="I51" i="13"/>
  <c r="J51" i="13"/>
  <c r="K51" i="13"/>
  <c r="M51" i="13"/>
  <c r="I52" i="13"/>
  <c r="J52" i="13"/>
  <c r="K52" i="13"/>
  <c r="M52" i="13"/>
  <c r="I53" i="13"/>
  <c r="J53" i="13"/>
  <c r="K53" i="13"/>
  <c r="M53" i="13"/>
  <c r="I54" i="13"/>
  <c r="J54" i="13"/>
  <c r="K54" i="13"/>
  <c r="M54" i="13"/>
  <c r="I55" i="13"/>
  <c r="J55" i="13"/>
  <c r="K55" i="13"/>
  <c r="M55" i="13"/>
  <c r="I56" i="13"/>
  <c r="J56" i="13"/>
  <c r="K56" i="13"/>
  <c r="M56" i="13"/>
  <c r="I57" i="13"/>
  <c r="J57" i="13"/>
  <c r="K57" i="13"/>
  <c r="M57" i="13"/>
  <c r="I58" i="13"/>
  <c r="J58" i="13"/>
  <c r="K58" i="13"/>
  <c r="M58" i="13"/>
  <c r="I59" i="13"/>
  <c r="J59" i="13"/>
  <c r="K59" i="13"/>
  <c r="M59" i="13"/>
  <c r="I60" i="13"/>
  <c r="J60" i="13"/>
  <c r="K60" i="13"/>
  <c r="M60" i="13"/>
  <c r="I61" i="13"/>
  <c r="J61" i="13"/>
  <c r="K61" i="13"/>
  <c r="M61" i="13"/>
  <c r="I62" i="13"/>
  <c r="J62" i="13"/>
  <c r="K62" i="13"/>
  <c r="M62" i="13"/>
  <c r="I63" i="13"/>
  <c r="J63" i="13"/>
  <c r="K63" i="13"/>
  <c r="M63" i="13"/>
  <c r="I64" i="13"/>
  <c r="J64" i="13"/>
  <c r="K64" i="13"/>
  <c r="M64" i="13"/>
  <c r="I65" i="13"/>
  <c r="J65" i="13"/>
  <c r="K65" i="13"/>
  <c r="M65" i="13"/>
  <c r="I66" i="13"/>
  <c r="J66" i="13"/>
  <c r="K66" i="13"/>
  <c r="M66" i="13"/>
  <c r="I67" i="13"/>
  <c r="J67" i="13"/>
  <c r="K67" i="13"/>
  <c r="M67" i="13"/>
  <c r="I68" i="13"/>
  <c r="J68" i="13"/>
  <c r="K68" i="13"/>
  <c r="M68" i="13"/>
  <c r="I69" i="13"/>
  <c r="J69" i="13"/>
  <c r="K69" i="13"/>
  <c r="M69" i="13"/>
  <c r="I70" i="13"/>
  <c r="J70" i="13"/>
  <c r="K70" i="13"/>
  <c r="M70" i="13"/>
  <c r="I71" i="13"/>
  <c r="J71" i="13"/>
  <c r="K71" i="13"/>
  <c r="M71" i="13"/>
  <c r="I72" i="13"/>
  <c r="J72" i="13"/>
  <c r="K72" i="13"/>
  <c r="M72" i="13"/>
  <c r="I73" i="13"/>
  <c r="J73" i="13"/>
  <c r="K73" i="13"/>
  <c r="M73" i="13"/>
  <c r="I74" i="13"/>
  <c r="J74" i="13"/>
  <c r="K74" i="13"/>
  <c r="M74" i="13"/>
  <c r="I75" i="13"/>
  <c r="J75" i="13"/>
  <c r="K75" i="13"/>
  <c r="M75" i="13"/>
  <c r="I76" i="13"/>
  <c r="J76" i="13"/>
  <c r="K76" i="13"/>
  <c r="M76" i="13"/>
  <c r="I77" i="13"/>
  <c r="J77" i="13"/>
  <c r="K77" i="13"/>
  <c r="M77" i="13"/>
  <c r="I78" i="13"/>
  <c r="J78" i="13"/>
  <c r="K78" i="13"/>
  <c r="M78" i="13"/>
  <c r="I79" i="13"/>
  <c r="J79" i="13"/>
  <c r="K79" i="13"/>
  <c r="M79" i="13"/>
  <c r="I80" i="13"/>
  <c r="J80" i="13"/>
  <c r="K80" i="13"/>
  <c r="M80" i="13"/>
  <c r="I81" i="13"/>
  <c r="J81" i="13"/>
  <c r="K81" i="13"/>
  <c r="M81" i="13"/>
  <c r="I82" i="13"/>
  <c r="J82" i="13"/>
  <c r="K82" i="13"/>
  <c r="M82" i="13"/>
  <c r="I83" i="13"/>
  <c r="J83" i="13"/>
  <c r="K83" i="13"/>
  <c r="M83" i="13"/>
  <c r="I84" i="13"/>
  <c r="J84" i="13"/>
  <c r="K84" i="13"/>
  <c r="M84" i="13"/>
  <c r="I85" i="13"/>
  <c r="J85" i="13"/>
  <c r="K85" i="13"/>
  <c r="M85" i="13"/>
  <c r="I86" i="13"/>
  <c r="J86" i="13"/>
  <c r="K86" i="13"/>
  <c r="M86" i="13"/>
  <c r="I87" i="13"/>
  <c r="J87" i="13"/>
  <c r="K87" i="13"/>
  <c r="M87" i="13"/>
  <c r="I88" i="13"/>
  <c r="J88" i="13"/>
  <c r="K88" i="13"/>
  <c r="M88" i="13"/>
  <c r="I89" i="13"/>
  <c r="J89" i="13"/>
  <c r="K89" i="13"/>
  <c r="M89" i="13"/>
  <c r="I90" i="13"/>
  <c r="J90" i="13"/>
  <c r="K90" i="13"/>
  <c r="M90" i="13"/>
  <c r="I91" i="13"/>
  <c r="J91" i="13"/>
  <c r="K91" i="13"/>
  <c r="M91" i="13"/>
  <c r="I92" i="13"/>
  <c r="J92" i="13"/>
  <c r="K92" i="13"/>
  <c r="M92" i="13"/>
  <c r="I93" i="13"/>
  <c r="J93" i="13"/>
  <c r="K93" i="13"/>
  <c r="M93" i="13"/>
  <c r="I94" i="13"/>
  <c r="J94" i="13"/>
  <c r="K94" i="13"/>
  <c r="M94" i="13"/>
  <c r="I95" i="13"/>
  <c r="J95" i="13"/>
  <c r="K95" i="13"/>
  <c r="M95" i="13"/>
  <c r="I96" i="13"/>
  <c r="J96" i="13"/>
  <c r="K96" i="13"/>
  <c r="M96" i="13"/>
  <c r="I97" i="13"/>
  <c r="J97" i="13"/>
  <c r="K97" i="13"/>
  <c r="M97" i="13"/>
  <c r="I98" i="13"/>
  <c r="J98" i="13"/>
  <c r="K98" i="13"/>
  <c r="M98" i="13"/>
  <c r="I99" i="13"/>
  <c r="J99" i="13"/>
  <c r="K99" i="13"/>
  <c r="M99" i="13"/>
  <c r="I100" i="13"/>
  <c r="J100" i="13"/>
  <c r="K100" i="13"/>
  <c r="M100" i="13"/>
  <c r="I101" i="13"/>
  <c r="J101" i="13"/>
  <c r="K101" i="13"/>
  <c r="M101" i="13"/>
  <c r="I102" i="13"/>
  <c r="J102" i="13"/>
  <c r="K102" i="13"/>
  <c r="M102" i="13"/>
  <c r="I103" i="13"/>
  <c r="J103" i="13"/>
  <c r="K103" i="13"/>
  <c r="M103" i="13"/>
  <c r="I104" i="13"/>
  <c r="J104" i="13"/>
  <c r="K104" i="13"/>
  <c r="M104" i="13"/>
  <c r="I105" i="13"/>
  <c r="J105" i="13"/>
  <c r="K105" i="13"/>
  <c r="M105" i="13"/>
  <c r="I106" i="13"/>
  <c r="J106" i="13"/>
  <c r="K106" i="13"/>
  <c r="M106" i="13"/>
  <c r="I107" i="13"/>
  <c r="J107" i="13"/>
  <c r="K107" i="13"/>
  <c r="M107" i="13"/>
  <c r="I108" i="13"/>
  <c r="J108" i="13"/>
  <c r="K108" i="13"/>
  <c r="M108" i="13"/>
  <c r="I109" i="13"/>
  <c r="J109" i="13"/>
  <c r="K109" i="13"/>
  <c r="M109" i="13"/>
  <c r="I110" i="13"/>
  <c r="J110" i="13"/>
  <c r="K110" i="13"/>
  <c r="M110" i="13"/>
  <c r="I111" i="13"/>
  <c r="J111" i="13"/>
  <c r="K111" i="13"/>
  <c r="M111" i="13"/>
  <c r="I112" i="13"/>
  <c r="J112" i="13"/>
  <c r="K112" i="13"/>
  <c r="M112" i="13"/>
  <c r="I113" i="13"/>
  <c r="J113" i="13"/>
  <c r="K113" i="13"/>
  <c r="M113" i="13"/>
  <c r="I114" i="13"/>
  <c r="J114" i="13"/>
  <c r="K114" i="13"/>
  <c r="M114" i="13"/>
  <c r="I115" i="13"/>
  <c r="J115" i="13"/>
  <c r="K115" i="13"/>
  <c r="M115" i="13"/>
  <c r="I116" i="13"/>
  <c r="J116" i="13"/>
  <c r="K116" i="13"/>
  <c r="M116" i="13"/>
  <c r="I117" i="13"/>
  <c r="J117" i="13"/>
  <c r="K117" i="13"/>
  <c r="M117" i="13"/>
  <c r="I118" i="13"/>
  <c r="J118" i="13"/>
  <c r="K118" i="13"/>
  <c r="M118" i="13"/>
  <c r="I119" i="13"/>
  <c r="J119" i="13"/>
  <c r="K119" i="13"/>
  <c r="M119" i="13"/>
  <c r="I120" i="13"/>
  <c r="J120" i="13"/>
  <c r="K120" i="13"/>
  <c r="M120" i="13"/>
  <c r="I121" i="13"/>
  <c r="J121" i="13"/>
  <c r="K121" i="13"/>
  <c r="M121" i="13"/>
  <c r="I122" i="13"/>
  <c r="J122" i="13"/>
  <c r="K122" i="13"/>
  <c r="M122" i="13"/>
  <c r="I123" i="13"/>
  <c r="J123" i="13"/>
  <c r="K123" i="13"/>
  <c r="M123" i="13"/>
  <c r="I124" i="13"/>
  <c r="J124" i="13"/>
  <c r="K124" i="13"/>
  <c r="M124" i="13"/>
  <c r="I125" i="13"/>
  <c r="J125" i="13"/>
  <c r="K125" i="13"/>
  <c r="M125" i="13"/>
  <c r="I126" i="13"/>
  <c r="J126" i="13"/>
  <c r="K126" i="13"/>
  <c r="M126" i="13"/>
  <c r="I127" i="13"/>
  <c r="J127" i="13"/>
  <c r="K127" i="13"/>
  <c r="M127" i="13"/>
  <c r="I128" i="13"/>
  <c r="J128" i="13"/>
  <c r="K128" i="13"/>
  <c r="M128" i="13"/>
  <c r="I129" i="13"/>
  <c r="J129" i="13"/>
  <c r="K129" i="13"/>
  <c r="M129" i="13"/>
  <c r="I130" i="13"/>
  <c r="J130" i="13"/>
  <c r="K130" i="13"/>
  <c r="M130" i="13"/>
  <c r="I131" i="13"/>
  <c r="J131" i="13"/>
  <c r="K131" i="13"/>
  <c r="M131" i="13"/>
  <c r="I132" i="13"/>
  <c r="J132" i="13"/>
  <c r="K132" i="13"/>
  <c r="M132" i="13"/>
  <c r="I133" i="13"/>
  <c r="J133" i="13"/>
  <c r="K133" i="13"/>
  <c r="M133" i="13"/>
  <c r="I134" i="13"/>
  <c r="J134" i="13"/>
  <c r="K134" i="13"/>
  <c r="M134" i="13"/>
  <c r="I135" i="13"/>
  <c r="J135" i="13"/>
  <c r="K135" i="13"/>
  <c r="M135" i="13"/>
  <c r="I136" i="13"/>
  <c r="J136" i="13"/>
  <c r="K136" i="13"/>
  <c r="M136" i="13"/>
  <c r="I137" i="13"/>
  <c r="J137" i="13"/>
  <c r="K137" i="13"/>
  <c r="M137" i="13"/>
  <c r="I138" i="13"/>
  <c r="J138" i="13"/>
  <c r="K138" i="13"/>
  <c r="M138" i="13"/>
  <c r="I139" i="13"/>
  <c r="J139" i="13"/>
  <c r="K139" i="13"/>
  <c r="L139" i="13"/>
  <c r="M139" i="13"/>
  <c r="I140" i="13"/>
  <c r="J140" i="13"/>
  <c r="K140" i="13"/>
  <c r="M140" i="13"/>
  <c r="I141" i="13"/>
  <c r="J141" i="13"/>
  <c r="K141" i="13"/>
  <c r="M141" i="13"/>
  <c r="I142" i="13"/>
  <c r="J142" i="13"/>
  <c r="K142" i="13"/>
  <c r="M142" i="13"/>
  <c r="I143" i="13"/>
  <c r="J143" i="13"/>
  <c r="K143" i="13"/>
  <c r="M143" i="13"/>
  <c r="I144" i="13"/>
  <c r="J144" i="13"/>
  <c r="K144" i="13"/>
  <c r="M144" i="13"/>
  <c r="I145" i="13"/>
  <c r="J145" i="13"/>
  <c r="K145" i="13"/>
  <c r="M145" i="13"/>
  <c r="I146" i="13"/>
  <c r="J146" i="13"/>
  <c r="K146" i="13"/>
  <c r="M146" i="13"/>
  <c r="I147" i="13"/>
  <c r="J147" i="13"/>
  <c r="K147" i="13"/>
  <c r="M147" i="13"/>
  <c r="I148" i="13"/>
  <c r="J148" i="13"/>
  <c r="K148" i="13"/>
  <c r="M148" i="13"/>
  <c r="I149" i="13"/>
  <c r="J149" i="13"/>
  <c r="K149" i="13"/>
  <c r="M149" i="13"/>
  <c r="I150" i="13"/>
  <c r="J150" i="13"/>
  <c r="K150" i="13"/>
  <c r="M150" i="13"/>
  <c r="I151" i="13"/>
  <c r="J151" i="13"/>
  <c r="K151" i="13"/>
  <c r="M151" i="13"/>
  <c r="I152" i="13"/>
  <c r="J152" i="13"/>
  <c r="K152" i="13"/>
  <c r="M152" i="13"/>
  <c r="I153" i="13"/>
  <c r="J153" i="13"/>
  <c r="K153" i="13"/>
  <c r="M153" i="13"/>
  <c r="I154" i="13"/>
  <c r="J154" i="13"/>
  <c r="K154" i="13"/>
  <c r="M154" i="13"/>
  <c r="I155" i="13"/>
  <c r="J155" i="13"/>
  <c r="K155" i="13"/>
  <c r="M155" i="13"/>
  <c r="I156" i="13"/>
  <c r="J156" i="13"/>
  <c r="K156" i="13"/>
  <c r="M156" i="13"/>
  <c r="I157" i="13"/>
  <c r="J157" i="13"/>
  <c r="K157" i="13"/>
  <c r="M157" i="13"/>
  <c r="I158" i="13"/>
  <c r="J158" i="13"/>
  <c r="K158" i="13"/>
  <c r="M158" i="13"/>
  <c r="I159" i="13"/>
  <c r="J159" i="13"/>
  <c r="K159" i="13"/>
  <c r="M159" i="13"/>
  <c r="I160" i="13"/>
  <c r="J160" i="13"/>
  <c r="K160" i="13"/>
  <c r="M160" i="13"/>
  <c r="I161" i="13"/>
  <c r="J161" i="13"/>
  <c r="K161" i="13"/>
  <c r="M161" i="13"/>
  <c r="I162" i="13"/>
  <c r="J162" i="13"/>
  <c r="K162" i="13"/>
  <c r="M162" i="13"/>
  <c r="I163" i="13"/>
  <c r="J163" i="13"/>
  <c r="K163" i="13"/>
  <c r="M163" i="13"/>
  <c r="I164" i="13"/>
  <c r="J164" i="13"/>
  <c r="K164" i="13"/>
  <c r="L164" i="13"/>
  <c r="M164" i="13"/>
  <c r="I165" i="13"/>
  <c r="J165" i="13"/>
  <c r="K165" i="13"/>
  <c r="M165" i="13"/>
  <c r="I166" i="13"/>
  <c r="J166" i="13"/>
  <c r="K166" i="13"/>
  <c r="M166" i="13"/>
  <c r="I167" i="13"/>
  <c r="J167" i="13"/>
  <c r="K167" i="13"/>
  <c r="M167" i="13"/>
  <c r="I168" i="13"/>
  <c r="J168" i="13"/>
  <c r="K168" i="13"/>
  <c r="M168" i="13"/>
  <c r="I169" i="13"/>
  <c r="J169" i="13"/>
  <c r="K169" i="13"/>
  <c r="M169" i="13"/>
  <c r="I170" i="13"/>
  <c r="J170" i="13"/>
  <c r="K170" i="13"/>
  <c r="M170" i="13"/>
  <c r="I171" i="13"/>
  <c r="J171" i="13"/>
  <c r="K171" i="13"/>
  <c r="M171" i="13"/>
  <c r="I172" i="13"/>
  <c r="J172" i="13"/>
  <c r="K172" i="13"/>
  <c r="M172" i="13"/>
  <c r="I173" i="13"/>
  <c r="J173" i="13"/>
  <c r="K173" i="13"/>
  <c r="M173" i="13"/>
  <c r="I174" i="13"/>
  <c r="J174" i="13"/>
  <c r="K174" i="13"/>
  <c r="M174" i="13"/>
  <c r="I175" i="13"/>
  <c r="J175" i="13"/>
  <c r="K175" i="13"/>
  <c r="M175" i="13"/>
  <c r="I176" i="13"/>
  <c r="J176" i="13"/>
  <c r="K176" i="13"/>
  <c r="M176" i="13"/>
  <c r="I177" i="13"/>
  <c r="J177" i="13"/>
  <c r="K177" i="13"/>
  <c r="M177" i="13"/>
  <c r="I178" i="13"/>
  <c r="J178" i="13"/>
  <c r="K178" i="13"/>
  <c r="M178" i="13"/>
  <c r="I179" i="13"/>
  <c r="J179" i="13"/>
  <c r="K179" i="13"/>
  <c r="M179" i="13"/>
  <c r="I180" i="13"/>
  <c r="J180" i="13"/>
  <c r="K180" i="13"/>
  <c r="M180" i="13"/>
  <c r="I181" i="13"/>
  <c r="J181" i="13"/>
  <c r="K181" i="13"/>
  <c r="M181" i="13"/>
  <c r="I182" i="13"/>
  <c r="J182" i="13"/>
  <c r="K182" i="13"/>
  <c r="M182" i="13"/>
  <c r="I183" i="13"/>
  <c r="J183" i="13"/>
  <c r="K183" i="13"/>
  <c r="M183" i="13"/>
  <c r="I184" i="13"/>
  <c r="J184" i="13"/>
  <c r="K184" i="13"/>
  <c r="M184" i="13"/>
  <c r="I185" i="13"/>
  <c r="J185" i="13"/>
  <c r="K185" i="13"/>
  <c r="M185" i="13"/>
  <c r="I186" i="13"/>
  <c r="J186" i="13"/>
  <c r="K186" i="13"/>
  <c r="M186" i="13"/>
  <c r="I187" i="13"/>
  <c r="J187" i="13"/>
  <c r="K187" i="13"/>
  <c r="M187" i="13"/>
  <c r="I188" i="13"/>
  <c r="J188" i="13"/>
  <c r="K188" i="13"/>
  <c r="M188" i="13"/>
  <c r="I189" i="13"/>
  <c r="J189" i="13"/>
  <c r="K189" i="13"/>
  <c r="M189" i="13"/>
  <c r="I190" i="13"/>
  <c r="J190" i="13"/>
  <c r="K190" i="13"/>
  <c r="M190" i="13"/>
  <c r="I191" i="13"/>
  <c r="J191" i="13"/>
  <c r="K191" i="13"/>
  <c r="M191" i="13"/>
  <c r="I192" i="13"/>
  <c r="J192" i="13"/>
  <c r="K192" i="13"/>
  <c r="M192" i="13"/>
  <c r="I193" i="13"/>
  <c r="J193" i="13"/>
  <c r="K193" i="13"/>
  <c r="M193" i="13"/>
  <c r="I194" i="13"/>
  <c r="J194" i="13"/>
  <c r="K194" i="13"/>
  <c r="M194" i="13"/>
  <c r="I195" i="13"/>
  <c r="J195" i="13"/>
  <c r="K195" i="13"/>
  <c r="M195" i="13"/>
  <c r="I196" i="13"/>
  <c r="J196" i="13"/>
  <c r="K196" i="13"/>
  <c r="M196" i="13"/>
  <c r="I197" i="13"/>
  <c r="J197" i="13"/>
  <c r="K197" i="13"/>
  <c r="M197" i="13"/>
  <c r="I198" i="13"/>
  <c r="J198" i="13"/>
  <c r="K198" i="13"/>
  <c r="M198" i="13"/>
  <c r="I199" i="13"/>
  <c r="J199" i="13"/>
  <c r="K199" i="13"/>
  <c r="M199" i="13"/>
  <c r="I200" i="13"/>
  <c r="J200" i="13"/>
  <c r="K200" i="13"/>
  <c r="M200" i="13"/>
  <c r="I201" i="13"/>
  <c r="J201" i="13"/>
  <c r="K201" i="13"/>
  <c r="M201" i="13"/>
  <c r="I202" i="13"/>
  <c r="J202" i="13"/>
  <c r="K202" i="13"/>
  <c r="M202" i="13"/>
  <c r="I203" i="13"/>
  <c r="J203" i="13"/>
  <c r="K203" i="13"/>
  <c r="M203" i="13"/>
  <c r="I204" i="13"/>
  <c r="J204" i="13"/>
  <c r="K204" i="13"/>
  <c r="M204" i="13"/>
  <c r="I205" i="13"/>
  <c r="J205" i="13"/>
  <c r="K205" i="13"/>
  <c r="M205" i="13"/>
  <c r="I206" i="13"/>
  <c r="J206" i="13"/>
  <c r="K206" i="13"/>
  <c r="M206" i="13"/>
  <c r="I207" i="13"/>
  <c r="J207" i="13"/>
  <c r="K207" i="13"/>
  <c r="M207" i="13"/>
  <c r="I208" i="13"/>
  <c r="J208" i="13"/>
  <c r="K208" i="13"/>
  <c r="L208" i="13"/>
  <c r="M208" i="13"/>
  <c r="I209" i="13"/>
  <c r="J209" i="13"/>
  <c r="K209" i="13"/>
  <c r="L209" i="13"/>
  <c r="M209" i="13"/>
  <c r="I210" i="13"/>
  <c r="J210" i="13"/>
  <c r="K210" i="13"/>
  <c r="M210" i="13"/>
  <c r="F211" i="13"/>
  <c r="I211" i="13"/>
  <c r="K11" i="13"/>
  <c r="K211" i="13"/>
  <c r="M211" i="13"/>
  <c r="J211" i="13"/>
  <c r="N11" i="13"/>
  <c r="N18" i="11" l="1"/>
  <c r="K18" i="11"/>
  <c r="K24" i="11"/>
  <c r="N24" i="11"/>
  <c r="H24" i="11"/>
</calcChain>
</file>

<file path=xl/sharedStrings.xml><?xml version="1.0" encoding="utf-8"?>
<sst xmlns="http://schemas.openxmlformats.org/spreadsheetml/2006/main" count="1594" uniqueCount="1076">
  <si>
    <t>FICHA CADASTRAL PARA CLIENTES NOVOS</t>
  </si>
  <si>
    <r>
      <t xml:space="preserve"> </t>
    </r>
    <r>
      <rPr>
        <sz val="11"/>
        <rFont val="Bree Lt"/>
        <family val="3"/>
      </rPr>
      <t>Preencher a ficha cadastral e enviar 03 duplicatas pagas de fornecedores diferentes. O valor dos boletos é corresponde ao valor das parcelas do pedido solicitado.</t>
    </r>
  </si>
  <si>
    <r>
      <t xml:space="preserve">TODOS OS CAMPOS SÃO DE PREENCHIMENTO </t>
    </r>
    <r>
      <rPr>
        <b/>
        <u/>
        <sz val="14"/>
        <color indexed="60"/>
        <rFont val="Cambria"/>
        <family val="1"/>
      </rPr>
      <t>OBRIGATÓRIO</t>
    </r>
  </si>
  <si>
    <t xml:space="preserve">OFF PAPER INDÚSTRIA DE PAPEIS ESPECIAIS EIRELI                                     
AV. Antônio Basílio de Carvalho n.º 2111, Nova Baden, 
 C.E.P. 37.480-000 Lambari - MG - Cx. Postal n.º33 
 CNPJ: 01.715.468/0001-25  / INSC. EST.: 378.345.102.00-24 
(35)3271-1450 </t>
  </si>
  <si>
    <t>DADOS CADASTRAIS</t>
  </si>
  <si>
    <t>Nome Fantasia:</t>
  </si>
  <si>
    <t>Razão Social:</t>
  </si>
  <si>
    <t>CNPJ:</t>
  </si>
  <si>
    <t>Inscrição Estadual:</t>
  </si>
  <si>
    <t>Endereço:</t>
  </si>
  <si>
    <t>Bairro:</t>
  </si>
  <si>
    <t>CEP:</t>
  </si>
  <si>
    <t>Cidade:</t>
  </si>
  <si>
    <t>UF:</t>
  </si>
  <si>
    <t>País:</t>
  </si>
  <si>
    <t>CONTATOS</t>
  </si>
  <si>
    <t>Responsável por compras:</t>
  </si>
  <si>
    <t>WhatsApp:</t>
  </si>
  <si>
    <t>Telefone Fixo:</t>
  </si>
  <si>
    <t>Responsável financeiro:</t>
  </si>
  <si>
    <t>E-mail para envio de Nfe:</t>
  </si>
  <si>
    <t xml:space="preserve">Site / Instagram: </t>
  </si>
  <si>
    <t>MARQUE AS OPÇÕES ABAIXO</t>
  </si>
  <si>
    <t>Cliente é contribuinte de ICMS?</t>
  </si>
  <si>
    <t>Informação Obrigatória</t>
  </si>
  <si>
    <t>ATRAVÉS DE QUAL CANAL VOCÊ CONHECEU A OFF PAPER?</t>
  </si>
  <si>
    <t>REFERÊNCIAS COMERCIAIS (mínimo 5 fornecedores)</t>
  </si>
  <si>
    <t>EMPRESA</t>
  </si>
  <si>
    <t>CIDADE/UF</t>
  </si>
  <si>
    <t>TELEFONE - CONTATO</t>
  </si>
  <si>
    <t>REFERÊNCIAS FORNECIDAS PELO REPRESENTANTE  (Marcar apenas uma alternativa em cada pergunta)</t>
  </si>
  <si>
    <t>Já conhecia o cliente antes de atender pela Off Paper?</t>
  </si>
  <si>
    <t>Em caso positivo, mais ou menos, há quanto tempo o conhece?</t>
  </si>
  <si>
    <t>Já foi realizada visita na loja do cliente?</t>
  </si>
  <si>
    <t>Qual o porte da empresa?</t>
  </si>
  <si>
    <t>Qual o principal ramo?</t>
  </si>
  <si>
    <t xml:space="preserve">Cliente possui mais de uma empresa? </t>
  </si>
  <si>
    <t xml:space="preserve">CNPJ: </t>
  </si>
  <si>
    <t>Possui algum colega de representada que já conhecia esse cliente?</t>
  </si>
  <si>
    <t>Como são os pagamentos dessa empresa?</t>
  </si>
  <si>
    <t xml:space="preserve">Indicaria ele para outras representadas ou assinaria responsabilidade por esse cliente? </t>
  </si>
  <si>
    <t xml:space="preserve">De 1 a 10, qual nota você avalia esse cliente? </t>
  </si>
  <si>
    <t>Observações Adicionais do cliente:</t>
  </si>
  <si>
    <t>___________________________________________________________________________________________________________________________________________________________________</t>
  </si>
  <si>
    <t>QUAIS DAS SUAS REPRESENTANTES VOCÊ JÁ REALIZA VENDAS PARA O CLIENTE (PREENCHER)</t>
  </si>
  <si>
    <t>NOME DA FÁBRICA</t>
  </si>
  <si>
    <t>TELEFONE</t>
  </si>
  <si>
    <t>LIMITE</t>
  </si>
  <si>
    <t>DATA:</t>
  </si>
  <si>
    <t>Assinatura do representante</t>
  </si>
  <si>
    <t>OBS.: O NÃO PREENCHIMENTO DESTA FICHA NO ATO DA COMPRA, FARÁ COM QUE O PEDIDO SEJA BLOQUEADO PELA EMPRESA.</t>
  </si>
  <si>
    <t xml:space="preserve">                             OFF PAPER INDÚSTRIA DE PAPÉIS ESPECIAIS
                               Av. Antônio Basílio de Carvalho, 2111 - Nova Baden - CEP: 37480-000 - Lambari - MG
         (35) 3271-1450 
Visite nosso site: www.papeisoffpaper.com.br 
                       E-mail de recebimento de pedidos: vendas@papeisoffpaper.com.br </t>
  </si>
  <si>
    <t>Representada:</t>
  </si>
  <si>
    <t>Isamar Representações - Rafael - (27) 9.9257-8828</t>
  </si>
  <si>
    <t>Data:</t>
  </si>
  <si>
    <t>Insc.Est.:</t>
  </si>
  <si>
    <t>Município:</t>
  </si>
  <si>
    <t>ES</t>
  </si>
  <si>
    <t>Resp. pela compra:</t>
  </si>
  <si>
    <t>Telefones:</t>
  </si>
  <si>
    <t>Celular:</t>
  </si>
  <si>
    <t>Transportadora:</t>
  </si>
  <si>
    <t>Tel Transp:</t>
  </si>
  <si>
    <t>CNPJ Transportadora:</t>
  </si>
  <si>
    <t>Email cliente:</t>
  </si>
  <si>
    <t>Cond. De Pgto:</t>
  </si>
  <si>
    <t>Total s/ IPI</t>
  </si>
  <si>
    <t>Total c/ IPI</t>
  </si>
  <si>
    <t>Observação:</t>
  </si>
  <si>
    <t>SUFRAMA</t>
  </si>
  <si>
    <t>ICMS INTERNO DO PRODUTO
(NORTE / NORDESTE E ES)</t>
  </si>
  <si>
    <t>CÓD. NOTA</t>
  </si>
  <si>
    <t>DESCRIÇÃO</t>
  </si>
  <si>
    <t>UNID. VENDA EM PCTS</t>
  </si>
  <si>
    <t>QUANT. DE PCTS</t>
  </si>
  <si>
    <t>PREÇO</t>
  </si>
  <si>
    <t>+IPI</t>
  </si>
  <si>
    <t>Preço Com IPI</t>
  </si>
  <si>
    <t>PRECO TOTAL SEM IPI</t>
  </si>
  <si>
    <t>PRECO TOTAL COM IPI</t>
  </si>
  <si>
    <t>Nº VOLUMES</t>
  </si>
  <si>
    <t>PESO DO PACOTE (KG)</t>
  </si>
  <si>
    <t>PESO DO VOLUME (KG)</t>
  </si>
  <si>
    <t>CUBAGEM DO VOLUME A  x  L  x  C</t>
  </si>
  <si>
    <t xml:space="preserve">10592 - OFF CUT - PLOTTER DE RECORTE - OFF-P3 - BRANCO </t>
  </si>
  <si>
    <t>100100 - OFF CUT - PLOTTER DE RECORTE - OFF-P3 - BRANCO - BIVOLT</t>
  </si>
  <si>
    <t>UNIDADE</t>
  </si>
  <si>
    <t>270X285X640</t>
  </si>
  <si>
    <t xml:space="preserve">10593 - OFF CUT - PLOTTER DE RECORTE - OFF-P3 - ROSA </t>
  </si>
  <si>
    <t>100101 - OFF CUT - PLOTTER DE RECORTE - OFF-P3 - ROSA - BIVOLT</t>
  </si>
  <si>
    <t xml:space="preserve">10591 - OFF CUT - PLOTTER DE RECORTE - OFF-P3 - AZUL </t>
  </si>
  <si>
    <t>100099 - OFF CUT - PLOTTER DE RECORTE - OFF-P3 - AZUL - BIVOLT</t>
  </si>
  <si>
    <t xml:space="preserve">10594 - OFF CUT - PLOTTER DE RECORTE - OFF-P3 - VERDE </t>
  </si>
  <si>
    <t>100102 - OFF CUT - PLOTTER DE RECORTE - OFF-P3 - VERDE - BIVOLT</t>
  </si>
  <si>
    <r>
      <t xml:space="preserve">100103 - LAMINA DE CORTE OFF CUT - </t>
    </r>
    <r>
      <rPr>
        <sz val="10"/>
        <color indexed="10"/>
        <rFont val="Bree Rg"/>
        <family val="3"/>
      </rPr>
      <t>1 UNIDADE</t>
    </r>
  </si>
  <si>
    <t>14X9X1</t>
  </si>
  <si>
    <r>
      <t xml:space="preserve">100104 - LAMINA DE CORTE OFF CUT - </t>
    </r>
    <r>
      <rPr>
        <sz val="10"/>
        <color indexed="10"/>
        <rFont val="Bree Rg"/>
        <family val="3"/>
      </rPr>
      <t>5 UNIDADES</t>
    </r>
  </si>
  <si>
    <r>
      <t xml:space="preserve">100105 - </t>
    </r>
    <r>
      <rPr>
        <sz val="10"/>
        <color indexed="10"/>
        <rFont val="Bree Rg"/>
        <family val="3"/>
      </rPr>
      <t>SUPORTE PARA LAMINA</t>
    </r>
    <r>
      <rPr>
        <sz val="10"/>
        <rFont val="Bree Rg"/>
        <family val="3"/>
      </rPr>
      <t xml:space="preserve"> DE CORTE OFF CUT - 1 UNIDADE</t>
    </r>
  </si>
  <si>
    <t>14X9X2</t>
  </si>
  <si>
    <t>100061 - BASE DE CORTE OFF CUT - FIXAÇÃO MÉDIA (STANDARD)</t>
  </si>
  <si>
    <t>41X35X0,5</t>
  </si>
  <si>
    <t>100060 - BASE DE CORTE OFF CUT - FIXAÇÃO LEVE (LIGHT)</t>
  </si>
  <si>
    <r>
      <t xml:space="preserve">100020 - PLASTIFICADORA A4 OFF-L01 </t>
    </r>
    <r>
      <rPr>
        <sz val="12"/>
        <color indexed="17"/>
        <rFont val="Bree Rg"/>
        <family val="3"/>
      </rPr>
      <t>127V</t>
    </r>
  </si>
  <si>
    <t>06 UNIDADES</t>
  </si>
  <si>
    <t>8x13x40</t>
  </si>
  <si>
    <r>
      <t>100021 - PLASTIFICADORA A4 OFF-L01- MODELO</t>
    </r>
    <r>
      <rPr>
        <sz val="12"/>
        <rFont val="Bree Rg"/>
        <family val="3"/>
      </rPr>
      <t xml:space="preserve"> </t>
    </r>
    <r>
      <rPr>
        <sz val="12"/>
        <color indexed="10"/>
        <rFont val="Bree Rg"/>
        <family val="3"/>
      </rPr>
      <t>220V</t>
    </r>
  </si>
  <si>
    <r>
      <t xml:space="preserve">100022 - PLASTIFICADORA GUILHOTINA A3 OFF-LG03 </t>
    </r>
    <r>
      <rPr>
        <sz val="12"/>
        <color indexed="17"/>
        <rFont val="Bree Rg"/>
        <family val="3"/>
      </rPr>
      <t>127V</t>
    </r>
  </si>
  <si>
    <t>04 UNIDADES</t>
  </si>
  <si>
    <t>12x20x49</t>
  </si>
  <si>
    <r>
      <t xml:space="preserve">100023 - PLASTIFICADORA GUILHOTINA A3 OFF-LG03 - MODELO </t>
    </r>
    <r>
      <rPr>
        <sz val="12"/>
        <color indexed="10"/>
        <rFont val="Bree Rg"/>
        <family val="3"/>
      </rPr>
      <t>220V</t>
    </r>
  </si>
  <si>
    <r>
      <t xml:space="preserve">100190 - PETFILM </t>
    </r>
    <r>
      <rPr>
        <sz val="10"/>
        <color indexed="10"/>
        <rFont val="Bree Rg"/>
        <family val="3"/>
      </rPr>
      <t>ADESIVO</t>
    </r>
    <r>
      <rPr>
        <sz val="10"/>
        <rFont val="Bree Rg"/>
        <family val="3"/>
      </rPr>
      <t xml:space="preserve"> A4 216MMX303MM </t>
    </r>
    <r>
      <rPr>
        <sz val="10"/>
        <color indexed="10"/>
        <rFont val="Bree Rg"/>
        <family val="3"/>
      </rPr>
      <t>80 MICRAS</t>
    </r>
    <r>
      <rPr>
        <sz val="10"/>
        <rFont val="Bree Rg"/>
        <family val="3"/>
      </rPr>
      <t xml:space="preserve"> COM </t>
    </r>
    <r>
      <rPr>
        <sz val="10"/>
        <color indexed="10"/>
        <rFont val="Bree Rg"/>
        <family val="3"/>
      </rPr>
      <t xml:space="preserve">5 LAMINAS   </t>
    </r>
    <r>
      <rPr>
        <sz val="10"/>
        <rFont val="Bree Rg"/>
        <family val="3"/>
      </rPr>
      <t xml:space="preserve">                       </t>
    </r>
  </si>
  <si>
    <t>10 PCTS</t>
  </si>
  <si>
    <t>18x35x49</t>
  </si>
  <si>
    <r>
      <t xml:space="preserve">100189 - PETFILM </t>
    </r>
    <r>
      <rPr>
        <sz val="10"/>
        <color indexed="10"/>
        <rFont val="Bree Rg"/>
        <family val="3"/>
      </rPr>
      <t>TOQUE SUAVE 125 MICRAS</t>
    </r>
    <r>
      <rPr>
        <sz val="10"/>
        <rFont val="Bree Rg"/>
        <family val="3"/>
      </rPr>
      <t xml:space="preserve"> A4 220MMX307MM C/ </t>
    </r>
    <r>
      <rPr>
        <sz val="10"/>
        <color indexed="10"/>
        <rFont val="Bree Rg"/>
        <family val="3"/>
      </rPr>
      <t xml:space="preserve">12 LAMINAS    </t>
    </r>
    <r>
      <rPr>
        <sz val="10"/>
        <rFont val="Bree Rg"/>
        <family val="3"/>
      </rPr>
      <t xml:space="preserve">                 </t>
    </r>
  </si>
  <si>
    <t>15x35x49</t>
  </si>
  <si>
    <r>
      <t xml:space="preserve">100016 - PLASTIFICACAO </t>
    </r>
    <r>
      <rPr>
        <sz val="10"/>
        <color indexed="60"/>
        <rFont val="Bree Rg"/>
        <family val="3"/>
      </rPr>
      <t>A3</t>
    </r>
    <r>
      <rPr>
        <sz val="10"/>
        <rFont val="Bree Rg"/>
        <family val="3"/>
      </rPr>
      <t xml:space="preserve"> C/50 LAMINAS 303MMX426MM (PVC LAMINACAO)</t>
    </r>
  </si>
  <si>
    <t>05 PCTS</t>
  </si>
  <si>
    <t>33x24x15</t>
  </si>
  <si>
    <r>
      <t xml:space="preserve">100017 - PLASTIFICACAO </t>
    </r>
    <r>
      <rPr>
        <sz val="10"/>
        <color indexed="60"/>
        <rFont val="Bree Rg"/>
        <family val="3"/>
      </rPr>
      <t>A4</t>
    </r>
    <r>
      <rPr>
        <sz val="10"/>
        <rFont val="Bree Rg"/>
        <family val="3"/>
      </rPr>
      <t xml:space="preserve"> 220MMX307MM C/ 100 LAMINAS (PVC LAMINACAO)</t>
    </r>
  </si>
  <si>
    <t>14x34x44</t>
  </si>
  <si>
    <r>
      <t xml:space="preserve">100018 - PLASTIFICACAO </t>
    </r>
    <r>
      <rPr>
        <sz val="10"/>
        <color indexed="60"/>
        <rFont val="Bree Rg"/>
        <family val="3"/>
      </rPr>
      <t>A5</t>
    </r>
    <r>
      <rPr>
        <sz val="10"/>
        <rFont val="Bree Rg"/>
        <family val="3"/>
      </rPr>
      <t xml:space="preserve"> 154MMX216MM C/ 100 LAMINAS (PVC LAMINACAO)</t>
    </r>
  </si>
  <si>
    <t>16x32x45</t>
  </si>
  <si>
    <r>
      <t xml:space="preserve">100019 - PLASTIFICACAO </t>
    </r>
    <r>
      <rPr>
        <sz val="10"/>
        <color indexed="60"/>
        <rFont val="Bree Rg"/>
        <family val="3"/>
      </rPr>
      <t>ID</t>
    </r>
    <r>
      <rPr>
        <sz val="10"/>
        <rFont val="Bree Rg"/>
        <family val="3"/>
      </rPr>
      <t xml:space="preserve"> 80MMX110MM C/100 LAMINAS (PVC LAMINACAO)</t>
    </r>
  </si>
  <si>
    <t>16x22x32</t>
  </si>
  <si>
    <t>100086 - FILME DE LAMINACAO TRANSPARENTE A FRIO A4 20 FLS</t>
  </si>
  <si>
    <t>23X31X15</t>
  </si>
  <si>
    <t>100085 - FILME DE LAMINACAO HOLOGRAFICO A FRIO A4 20 FLS</t>
  </si>
  <si>
    <t>100033 - ADESIVO VINIL GLOSSY TIFFANY ROLO 30,5X152</t>
  </si>
  <si>
    <t>06 PCTS</t>
  </si>
  <si>
    <t>100028 - ADESIVO VINIL GLOSSY AZUL ROLO 30,5X152</t>
  </si>
  <si>
    <t>100032 - ADESIVO VINIL GLOSSY ROSA ROLO 30,5X152</t>
  </si>
  <si>
    <t xml:space="preserve">100031 - ADESIVO VINIL GLOSSY PRETO ROLO 30,5X152 </t>
  </si>
  <si>
    <t xml:space="preserve">100029 - ADESIVO VINIL GLOSSY BRANCO ROLO 30,5X152 </t>
  </si>
  <si>
    <t xml:space="preserve">100030 - ADESIVO VINIL GLOSSY OURO ROLO 30,5X152 </t>
  </si>
  <si>
    <t xml:space="preserve">100034 - ADESIVO VINIL GLOSSY VERMELHO ROLO 30,5X152 </t>
  </si>
  <si>
    <t xml:space="preserve">100039 - ADESIVO VINIL HOLOGRÁFICO UNICORNIO ROLO 30,5X152 </t>
  </si>
  <si>
    <t xml:space="preserve">100035 - ADESIVO VINIL HOLOGRÁFICO ARCO-IRIS ROLO 30,5X152 </t>
  </si>
  <si>
    <t>100037 - ADESIVO VINIL HOLOGRÁFICO OURO ROLO 30,5X152</t>
  </si>
  <si>
    <t xml:space="preserve">100040 - ADESIVO VINIL TERMOCOLANTE PRATA ROLO 30,5X152 </t>
  </si>
  <si>
    <t>100041 - ADESIVO VINIL TERMOCOLANTE PRETO ROLO 30,5X152</t>
  </si>
  <si>
    <t>100042 - MASCARA APLICACAO VINIL TRANSPARENTE 30,5X152</t>
  </si>
  <si>
    <t>100054 - PAPEL GLITTER IMPRIMIVEL 250G A4 10 FLS</t>
  </si>
  <si>
    <t>18X33X45</t>
  </si>
  <si>
    <t xml:space="preserve">100049 - PAPEL GLITTER METALICO PRETO A4 250G 10 FLS </t>
  </si>
  <si>
    <t>18x33x45</t>
  </si>
  <si>
    <t xml:space="preserve">100053 - PAPEL GLITTER METALICO VERMELHO A4 250G 10 FLS </t>
  </si>
  <si>
    <t>100048 - PAPEL GLITTER METALICO PRATA A4 250G 10 FLS</t>
  </si>
  <si>
    <t xml:space="preserve">100052 - PAPEL GLITTER METALICO VERDE A4 250G 10 FLS </t>
  </si>
  <si>
    <t xml:space="preserve">100050 - PAPEL GLITTER METALICO ROSE GOLD A4 250G 10 FLS </t>
  </si>
  <si>
    <t xml:space="preserve">100045 - PAPEL GLITTER METALICO AZUL TURQUESA A4 250G 10 FLS </t>
  </si>
  <si>
    <t xml:space="preserve">100046 - PAPEL GLITTER METALICO OURO A4 250G 10 FLS </t>
  </si>
  <si>
    <t xml:space="preserve">100047 - PAPEL GLITTER METALICO PINK A4 250G 10 FLS </t>
  </si>
  <si>
    <t xml:space="preserve">100044 - PAPEL GLITTER METALICO AZUL CELESTE A4 250G 10 FLS </t>
  </si>
  <si>
    <t xml:space="preserve">100051 - PAPEL GLITTER METALICO TELHA A4 250G 10 FLS </t>
  </si>
  <si>
    <t xml:space="preserve">100055 - PAPEL GLITTER METALICO ROSA A4 250G 10 FLS </t>
  </si>
  <si>
    <t>100057 - PAPEL GLITTER METALICO PERUANO A4 250G 10 FLS</t>
  </si>
  <si>
    <t>100056 - PAPEL GLITTER METALICO ARCO-IRIS A4 250G 10 FLS</t>
  </si>
  <si>
    <t>100058 - PAPEL GLITTER METALICO AMARELO A4 250G 10 FLS</t>
  </si>
  <si>
    <t xml:space="preserve">100059 - PAPEL GLITTER METALICO OURO VELHO A4 250G 10 FLS </t>
  </si>
  <si>
    <t xml:space="preserve">100043 - KIT GLITTER METALICO A4 250G 10 FLS </t>
  </si>
  <si>
    <t xml:space="preserve">100162 - PAPEL GLITTER ROSE GOLD A4 180G 5 FLS </t>
  </si>
  <si>
    <t>03 PCTS</t>
  </si>
  <si>
    <t>100182 - PAPEL GLITTER AZUL - COLMEIA A4 150G 10 FLS</t>
  </si>
  <si>
    <t>100183 - PAPEL GLITTER ROSA - COLMEIA A4 150G 10 FLS</t>
  </si>
  <si>
    <t>100145 - PAPEL LAMICOTE OURO A4 250G 10FLS</t>
  </si>
  <si>
    <t>0,161</t>
  </si>
  <si>
    <t>16x31x44</t>
  </si>
  <si>
    <t>100146 - PAPEL LAMICOTE PRATA A4 250G 10FLS</t>
  </si>
  <si>
    <t>100147 - PAPEL LAMICOTE ROSE GOLD A4 250G 10FLS</t>
  </si>
  <si>
    <t>100148 - PAPEL LAMICOTE AZUL A4 250G 10FLS</t>
  </si>
  <si>
    <t>100149 - PAPEL LAMICOTE VERDE A4 250G 10FLS</t>
  </si>
  <si>
    <t>100150 - PAPEL LAMICOTE VERMELHO A4 250G 10FLS</t>
  </si>
  <si>
    <t xml:space="preserve">100151 - PAPEL LAMICOTE PRETO A4 250G 10 FLS </t>
  </si>
  <si>
    <t xml:space="preserve">100152 - PAPEL LAMICOTE COBRE A4 250G 10 FLS </t>
  </si>
  <si>
    <t xml:space="preserve">100153 - PAPEL LAMICOTE NOVO ROSE GOLD A4 250G 10 FLS </t>
  </si>
  <si>
    <t xml:space="preserve">100158 - PAPEL LAMICOTE HOLOGRAFICO VERMELHO A4 250G 10 FLS </t>
  </si>
  <si>
    <t xml:space="preserve">100157 - PAPEL LAMICOTE HOLOGRAFICO VERDE A4 250G 10 FLS </t>
  </si>
  <si>
    <t xml:space="preserve">100156 - PAPEL LAMICOTE HOLOGRAFICO ROXO A4 250G 10 FLS </t>
  </si>
  <si>
    <t xml:space="preserve">100155 - PAPEL LAMICOTE HOLOGRAFICO ROSE GOLD A4 250G 10 FLS </t>
  </si>
  <si>
    <t xml:space="preserve">100154 - PAPEL LAMICOTE HOLOGRAFICO ARCO IRIS A4 250G 10 FLS </t>
  </si>
  <si>
    <t>100129 - PLUS PRETO 180G A4 20 FLS</t>
  </si>
  <si>
    <t>100131 - PLUS VERMELHO 180G 20 FLS</t>
  </si>
  <si>
    <t>100132 - PLUS LARANJA 180G A4 20 FLS</t>
  </si>
  <si>
    <t>100133 - PLUS MARROM 180G A4 20 FLS</t>
  </si>
  <si>
    <t>100127 - PLUS AMARELO 180G A4 20 FLS</t>
  </si>
  <si>
    <t>100128 - PLUS AZUL 180G A4 20 FLS</t>
  </si>
  <si>
    <t>100130 - PLUS VERDE 180G A4 20 FLS</t>
  </si>
  <si>
    <t>100137 - PLUS VERDE LUMI 180G A4 20 FLS</t>
  </si>
  <si>
    <t>100135 - PLUS PINK LUMI 180G A4 20 FLS</t>
  </si>
  <si>
    <t>100134 - PLUS AMARELO LUMI 180G A4 20 FLS</t>
  </si>
  <si>
    <t>100136 - PLUS LILAS LUMI 180G A4 20 FLS</t>
  </si>
  <si>
    <t>100141 - PAPEL NEON PINK A4 180G 20 FLS</t>
  </si>
  <si>
    <t>22x24x32</t>
  </si>
  <si>
    <t>100140 - PAPEL NEON LARANJA A4 180G 20 FLS</t>
  </si>
  <si>
    <t>100142 - PAPEL NEON VERDE A4 180G 20 FLS</t>
  </si>
  <si>
    <t>100139 - PAPEL NEON AMARELO A4 180G 20 FLS</t>
  </si>
  <si>
    <t xml:space="preserve">100143 - PAPEL NEON ROXO A4 180G 20 FLS </t>
  </si>
  <si>
    <t xml:space="preserve">100138 - OFF KIT NEON A4 180G 20 FLS </t>
  </si>
  <si>
    <t xml:space="preserve">100118 - PAPEL CANDY COLOR LAVANDA 180G A4 20 FLS </t>
  </si>
  <si>
    <t>100119 - PAPEL CANDY COLOR PÊSSEGO 180G A4 20 FLS</t>
  </si>
  <si>
    <t>100123 - PAPEL METALIZADO VERMELHO A4 150G 15 FLS</t>
  </si>
  <si>
    <t>18x33x44</t>
  </si>
  <si>
    <t>100120 - PAPEL METALIZADO BRANCO A4 150G 15 FLS</t>
  </si>
  <si>
    <t>100122 - PAPEL METALIZADO PRATA A4 150G 15 FLS</t>
  </si>
  <si>
    <t>100121 - PAPEL METALIZADO OURO A4 150G 15 FLS</t>
  </si>
  <si>
    <t>100125 - PAPEL METALIZADO ROSA A4 150G 15 FLS</t>
  </si>
  <si>
    <t>100126 - PAPEL METALIZADO OURO VELHO A4 150G 15 FLS</t>
  </si>
  <si>
    <t>100124 - PAPEL METALIZADO PRETO A4 150G 15 FLS</t>
  </si>
  <si>
    <t xml:space="preserve">100178 - PAPEL BOLINHA METALIZADA AMARELO A4 120G 10 FLS </t>
  </si>
  <si>
    <t xml:space="preserve">100176 - PAPEL BOLINHA METALIZADA VERMELHO A4 120G 10 FLS </t>
  </si>
  <si>
    <t>100181 - PAPEL BOLINHA METALIZADA  AZUL  A4 120G 10 FLS</t>
  </si>
  <si>
    <t>100180 - PAPEL BOLINHA METALIZADA VERDE  A4 120G 10 FLS</t>
  </si>
  <si>
    <t xml:space="preserve">100177 - PAPEL BOLINHA METALIZADA MARROM A4 120G 10 FLS </t>
  </si>
  <si>
    <t>100179 - PAPEL BOLINHA METALIZADA ROSA  A4 120G 10 FLS</t>
  </si>
  <si>
    <t>100186 - FELTRO CREME A4 30G 10 FLS</t>
  </si>
  <si>
    <t>100184 - FELTRO VERMELHO A4 30G 10 FLS</t>
  </si>
  <si>
    <t>100185 - FELTRO MARROM A4 30G 10 FLS</t>
  </si>
  <si>
    <t>000014 - PAPEL KRAFT NATURAL A4 180G 50 FLS</t>
  </si>
  <si>
    <r>
      <t xml:space="preserve">000023 - PAPEL KRAFT NATURAL A4 </t>
    </r>
    <r>
      <rPr>
        <sz val="10"/>
        <color indexed="10"/>
        <rFont val="Bree Rg"/>
        <family val="3"/>
      </rPr>
      <t>240G</t>
    </r>
    <r>
      <rPr>
        <sz val="10"/>
        <color indexed="63"/>
        <rFont val="Bree Rg"/>
        <family val="3"/>
      </rPr>
      <t xml:space="preserve"> 50 FLS </t>
    </r>
  </si>
  <si>
    <r>
      <t>000019 - PAPEL KRAFT</t>
    </r>
    <r>
      <rPr>
        <sz val="10"/>
        <color indexed="10"/>
        <rFont val="Bree Rg"/>
        <family val="3"/>
      </rPr>
      <t xml:space="preserve"> CASCA DE OVO</t>
    </r>
    <r>
      <rPr>
        <sz val="10"/>
        <color indexed="63"/>
        <rFont val="Bree Rg"/>
        <family val="3"/>
      </rPr>
      <t xml:space="preserve"> A4 180G 50 FLS</t>
    </r>
  </si>
  <si>
    <r>
      <t xml:space="preserve">000016 - PAPEL KRAFT </t>
    </r>
    <r>
      <rPr>
        <sz val="10"/>
        <color indexed="10"/>
        <rFont val="Bree Rg"/>
        <family val="3"/>
      </rPr>
      <t>MADEIRA</t>
    </r>
    <r>
      <rPr>
        <sz val="10"/>
        <color indexed="63"/>
        <rFont val="Bree Rg"/>
        <family val="3"/>
      </rPr>
      <t xml:space="preserve"> A4 180G 50 FLS</t>
    </r>
  </si>
  <si>
    <r>
      <t xml:space="preserve">000018 - PAPEL KRAFT </t>
    </r>
    <r>
      <rPr>
        <sz val="10"/>
        <color indexed="10"/>
        <rFont val="Bree Rg"/>
        <family val="3"/>
      </rPr>
      <t>ANTILOPE</t>
    </r>
    <r>
      <rPr>
        <sz val="10"/>
        <color indexed="63"/>
        <rFont val="Bree Rg"/>
        <family val="3"/>
      </rPr>
      <t xml:space="preserve"> A4 180G 50 FLS</t>
    </r>
  </si>
  <si>
    <r>
      <t>000017 - PAPEL KRAFT</t>
    </r>
    <r>
      <rPr>
        <sz val="10"/>
        <color indexed="10"/>
        <rFont val="Bree Rg"/>
        <family val="3"/>
      </rPr>
      <t xml:space="preserve"> LINHO</t>
    </r>
    <r>
      <rPr>
        <sz val="10"/>
        <color indexed="63"/>
        <rFont val="Bree Rg"/>
        <family val="3"/>
      </rPr>
      <t xml:space="preserve"> A4 180G 50 FLS</t>
    </r>
  </si>
  <si>
    <r>
      <t xml:space="preserve">000020 - PAPEL KRAFT NATURAL </t>
    </r>
    <r>
      <rPr>
        <sz val="10"/>
        <color indexed="10"/>
        <rFont val="Bree Rg"/>
        <family val="3"/>
      </rPr>
      <t>A3</t>
    </r>
    <r>
      <rPr>
        <sz val="10"/>
        <color indexed="63"/>
        <rFont val="Bree Rg"/>
        <family val="3"/>
      </rPr>
      <t xml:space="preserve"> 180G 50 FLS</t>
    </r>
  </si>
  <si>
    <t>16x32x44</t>
  </si>
  <si>
    <r>
      <t xml:space="preserve">000021 - PAPEL KRAFT </t>
    </r>
    <r>
      <rPr>
        <sz val="10"/>
        <color indexed="10"/>
        <rFont val="Bree Rg"/>
        <family val="3"/>
      </rPr>
      <t>50X66</t>
    </r>
    <r>
      <rPr>
        <sz val="10"/>
        <color indexed="63"/>
        <rFont val="Bree Rg"/>
        <family val="3"/>
      </rPr>
      <t xml:space="preserve"> CM 180G 20 FLS</t>
    </r>
  </si>
  <si>
    <t>20 PCTS</t>
  </si>
  <si>
    <t>12x48x66</t>
  </si>
  <si>
    <r>
      <rPr>
        <sz val="10"/>
        <color rgb="FF262626"/>
        <rFont val="Bree Rg"/>
      </rPr>
      <t xml:space="preserve">000007 - VERGE BRANCO A4 </t>
    </r>
    <r>
      <rPr>
        <sz val="10"/>
        <color rgb="FFFF0000"/>
        <rFont val="Bree Rg"/>
      </rPr>
      <t>120G</t>
    </r>
    <r>
      <rPr>
        <sz val="10"/>
        <color rgb="FF333333"/>
        <rFont val="Bree Rg"/>
      </rPr>
      <t xml:space="preserve"> 50 FLS</t>
    </r>
  </si>
  <si>
    <t>10 PTCS</t>
  </si>
  <si>
    <t>000001 - VERGE BRANCO A4 180G 50 FLS</t>
  </si>
  <si>
    <t>13x22x32</t>
  </si>
  <si>
    <t>000002 - LINHO BRANCO A4 180G 50 FLS</t>
  </si>
  <si>
    <t>000003 - CASCA DE OVO BRANCO A4 180G 50 FLS</t>
  </si>
  <si>
    <t>000004 - NOVO ANTILOPE BRANCO A4 180G 50 FLS</t>
  </si>
  <si>
    <t>000005 - MADEIRA BRANCO A4 180G 50 FLS</t>
  </si>
  <si>
    <r>
      <t xml:space="preserve">000008 - OPALINE BRANCO A4 </t>
    </r>
    <r>
      <rPr>
        <sz val="10"/>
        <color indexed="10"/>
        <rFont val="Bree Rg"/>
        <family val="3"/>
      </rPr>
      <t>120G</t>
    </r>
    <r>
      <rPr>
        <sz val="10"/>
        <color indexed="63"/>
        <rFont val="Bree Rg"/>
        <family val="3"/>
      </rPr>
      <t xml:space="preserve"> 50 FLS</t>
    </r>
  </si>
  <si>
    <t>000006 - OPALINE BRANCO A4 180G 50 FLS</t>
  </si>
  <si>
    <r>
      <t xml:space="preserve">000022 - OPALINE/OFFSET A4 </t>
    </r>
    <r>
      <rPr>
        <sz val="10"/>
        <color indexed="10"/>
        <rFont val="Bree Rg"/>
        <family val="3"/>
      </rPr>
      <t>240G</t>
    </r>
    <r>
      <rPr>
        <sz val="10"/>
        <color indexed="63"/>
        <rFont val="Bree Rg"/>
        <family val="3"/>
      </rPr>
      <t xml:space="preserve"> 50 FLS </t>
    </r>
  </si>
  <si>
    <t>000009 - COUCHE BRANCO A4 170G 50 FLS</t>
  </si>
  <si>
    <r>
      <t xml:space="preserve">000010 - COUCHE BRANCO </t>
    </r>
    <r>
      <rPr>
        <sz val="10"/>
        <color indexed="10"/>
        <rFont val="Bree Rg"/>
        <family val="3"/>
      </rPr>
      <t>A3</t>
    </r>
    <r>
      <rPr>
        <sz val="10"/>
        <color indexed="63"/>
        <rFont val="Bree Rg"/>
        <family val="3"/>
      </rPr>
      <t xml:space="preserve"> 170G 50 FLS</t>
    </r>
  </si>
  <si>
    <r>
      <t>000012 - MADEIRA BRANCO</t>
    </r>
    <r>
      <rPr>
        <sz val="10"/>
        <color indexed="10"/>
        <rFont val="Bree Rg"/>
        <family val="3"/>
      </rPr>
      <t xml:space="preserve"> A3</t>
    </r>
    <r>
      <rPr>
        <sz val="10"/>
        <color indexed="63"/>
        <rFont val="Bree Rg"/>
        <family val="3"/>
      </rPr>
      <t xml:space="preserve"> 180G 50 FLS</t>
    </r>
  </si>
  <si>
    <r>
      <t xml:space="preserve">000011 - OPALINE BRANCO </t>
    </r>
    <r>
      <rPr>
        <sz val="10"/>
        <color indexed="10"/>
        <rFont val="Bree Rg"/>
        <family val="3"/>
      </rPr>
      <t>A3</t>
    </r>
    <r>
      <rPr>
        <sz val="10"/>
        <color indexed="63"/>
        <rFont val="Bree Rg"/>
        <family val="3"/>
      </rPr>
      <t xml:space="preserve"> 180G 50 FLS</t>
    </r>
  </si>
  <si>
    <r>
      <t xml:space="preserve">100024 - ADESIVO TRANSPARENTE - </t>
    </r>
    <r>
      <rPr>
        <sz val="10"/>
        <color indexed="10"/>
        <rFont val="Bree Rg"/>
        <family val="3"/>
      </rPr>
      <t>LEITOSO</t>
    </r>
    <r>
      <rPr>
        <sz val="10"/>
        <color indexed="63"/>
        <rFont val="Bree Rg"/>
        <family val="3"/>
      </rPr>
      <t xml:space="preserve"> - A4 120G 10 FLS</t>
    </r>
  </si>
  <si>
    <r>
      <t xml:space="preserve">100025 - ADESIVO VINIL </t>
    </r>
    <r>
      <rPr>
        <sz val="10"/>
        <color indexed="10"/>
        <rFont val="Bree Rg"/>
        <family val="3"/>
      </rPr>
      <t>100% TRANSPARENTE</t>
    </r>
    <r>
      <rPr>
        <sz val="10"/>
        <rFont val="Bree Rg"/>
        <family val="3"/>
      </rPr>
      <t xml:space="preserve"> A4 120G 10 FLS </t>
    </r>
  </si>
  <si>
    <t xml:space="preserve">100026 - ADESIVO VINIL BRANCO A4 120G 10 FLS </t>
  </si>
  <si>
    <r>
      <t xml:space="preserve">100027 - ADESIVO VINIL </t>
    </r>
    <r>
      <rPr>
        <sz val="10"/>
        <color indexed="10"/>
        <rFont val="Bree Rg"/>
        <family val="3"/>
      </rPr>
      <t>FOSCO BRANCO</t>
    </r>
    <r>
      <rPr>
        <sz val="10"/>
        <rFont val="Bree Rg"/>
        <family val="3"/>
      </rPr>
      <t xml:space="preserve"> A4 90G 10 FLS </t>
    </r>
  </si>
  <si>
    <r>
      <t xml:space="preserve">100036 - ADESIVO VINIL </t>
    </r>
    <r>
      <rPr>
        <sz val="10"/>
        <color indexed="10"/>
        <rFont val="Bree Rg"/>
        <family val="3"/>
      </rPr>
      <t>HOLOGRAFICO BRANCO</t>
    </r>
    <r>
      <rPr>
        <sz val="10"/>
        <color indexed="63"/>
        <rFont val="Bree Rg"/>
        <family val="3"/>
      </rPr>
      <t xml:space="preserve"> A4 20 FLS</t>
    </r>
  </si>
  <si>
    <r>
      <t xml:space="preserve">100038 - ADESIVO VINIL </t>
    </r>
    <r>
      <rPr>
        <sz val="10"/>
        <color indexed="10"/>
        <rFont val="Bree Rg"/>
        <family val="3"/>
      </rPr>
      <t>HOLOGRAFICO TRANSPARENTE</t>
    </r>
    <r>
      <rPr>
        <sz val="10"/>
        <color indexed="63"/>
        <rFont val="Bree Rg"/>
        <family val="3"/>
      </rPr>
      <t xml:space="preserve"> A4 20 FLS </t>
    </r>
  </si>
  <si>
    <r>
      <t>100004 - PAPEL FOTOGRAFICO ADESIVO A4</t>
    </r>
    <r>
      <rPr>
        <sz val="10"/>
        <color indexed="10"/>
        <rFont val="Bree Rg"/>
        <family val="3"/>
      </rPr>
      <t xml:space="preserve"> 135G</t>
    </r>
    <r>
      <rPr>
        <sz val="10"/>
        <color indexed="63"/>
        <rFont val="Bree Rg"/>
        <family val="3"/>
      </rPr>
      <t xml:space="preserve"> 20 FLS</t>
    </r>
  </si>
  <si>
    <r>
      <t xml:space="preserve">100010 - PAPEL FOTOGRAFICO ADESIVO A4 </t>
    </r>
    <r>
      <rPr>
        <sz val="10"/>
        <color indexed="10"/>
        <rFont val="Bree Rg"/>
        <family val="3"/>
      </rPr>
      <t>130G</t>
    </r>
    <r>
      <rPr>
        <sz val="10"/>
        <color indexed="10"/>
        <rFont val="Bree Rg"/>
        <family val="3"/>
      </rPr>
      <t xml:space="preserve"> </t>
    </r>
    <r>
      <rPr>
        <sz val="10"/>
        <rFont val="Bree Rg"/>
        <family val="3"/>
      </rPr>
      <t>50 FLS</t>
    </r>
  </si>
  <si>
    <t>13x33x45</t>
  </si>
  <si>
    <r>
      <t xml:space="preserve">100011 - PAPEL FOTOGRAFICO ADESIVO A4 </t>
    </r>
    <r>
      <rPr>
        <sz val="10"/>
        <color indexed="10"/>
        <rFont val="Bree Rg"/>
        <family val="3"/>
      </rPr>
      <t>80G</t>
    </r>
    <r>
      <rPr>
        <b/>
        <sz val="10"/>
        <color indexed="63"/>
        <rFont val="Bree Rg"/>
        <family val="3"/>
      </rPr>
      <t xml:space="preserve"> </t>
    </r>
    <r>
      <rPr>
        <sz val="10"/>
        <color indexed="63"/>
        <rFont val="Bree Rg"/>
        <family val="3"/>
      </rPr>
      <t>20 FLS</t>
    </r>
  </si>
  <si>
    <r>
      <t xml:space="preserve">100015 - FOTOGRAFICO ADESIVO MATTE A4 </t>
    </r>
    <r>
      <rPr>
        <sz val="10"/>
        <color indexed="10"/>
        <rFont val="Bree Rg"/>
        <family val="3"/>
      </rPr>
      <t>115G</t>
    </r>
    <r>
      <rPr>
        <sz val="10"/>
        <rFont val="Bree Rg"/>
        <family val="3"/>
      </rPr>
      <t xml:space="preserve"> 50 FLS </t>
    </r>
  </si>
  <si>
    <r>
      <t xml:space="preserve">100014 - FOTOGRAFICO ADESIVO MATTE A4 </t>
    </r>
    <r>
      <rPr>
        <sz val="10"/>
        <color indexed="10"/>
        <rFont val="Bree Rg"/>
        <family val="3"/>
      </rPr>
      <t>130G</t>
    </r>
    <r>
      <rPr>
        <sz val="10"/>
        <rFont val="Bree Rg"/>
        <family val="3"/>
      </rPr>
      <t xml:space="preserve"> 50 FLS</t>
    </r>
  </si>
  <si>
    <r>
      <t xml:space="preserve">100005 - PAPEL FOTOGRAFICO MATTE FOSCO A4 </t>
    </r>
    <r>
      <rPr>
        <sz val="10"/>
        <rFont val="Bree Rg"/>
        <family val="3"/>
      </rPr>
      <t>108G</t>
    </r>
    <r>
      <rPr>
        <sz val="10"/>
        <color indexed="63"/>
        <rFont val="Bree Rg"/>
        <family val="3"/>
      </rPr>
      <t xml:space="preserve"> 100 FLS</t>
    </r>
  </si>
  <si>
    <t>16x34x45</t>
  </si>
  <si>
    <r>
      <t xml:space="preserve">100013 - FOTOGRAFICO MATTE FOSCO A4 </t>
    </r>
    <r>
      <rPr>
        <sz val="10"/>
        <color indexed="10"/>
        <rFont val="Bree Rg"/>
        <family val="3"/>
      </rPr>
      <t>180G</t>
    </r>
    <r>
      <rPr>
        <sz val="10"/>
        <color indexed="63"/>
        <rFont val="Bree Rg"/>
        <family val="3"/>
      </rPr>
      <t xml:space="preserve"> 50 FLS</t>
    </r>
  </si>
  <si>
    <t>10598 - ADESIVO OPALINE FOSCO A4 100 FLS</t>
  </si>
  <si>
    <r>
      <t xml:space="preserve">100069 - ADESIVO </t>
    </r>
    <r>
      <rPr>
        <sz val="10"/>
        <color indexed="10"/>
        <rFont val="Bree Rg"/>
        <family val="3"/>
      </rPr>
      <t>OPALINE FOSCO</t>
    </r>
    <r>
      <rPr>
        <sz val="10"/>
        <rFont val="Bree Rg"/>
        <family val="3"/>
      </rPr>
      <t xml:space="preserve"> A4 100 FLS</t>
    </r>
  </si>
  <si>
    <r>
      <t xml:space="preserve">100012 - PAPEL FOTOGRAFICO GLOSSY A4 </t>
    </r>
    <r>
      <rPr>
        <sz val="10"/>
        <color indexed="10"/>
        <rFont val="Bree Rg"/>
        <family val="3"/>
      </rPr>
      <t>120G</t>
    </r>
    <r>
      <rPr>
        <sz val="10"/>
        <rFont val="Bree Rg"/>
        <family val="3"/>
      </rPr>
      <t xml:space="preserve"> 50 FLS </t>
    </r>
  </si>
  <si>
    <t>100001 - PAPEL FOTOGRAFICO A4 180G 50 FLS</t>
  </si>
  <si>
    <r>
      <t xml:space="preserve">100008 - PAPEL FOTOGRAFICO A4 180G </t>
    </r>
    <r>
      <rPr>
        <sz val="10"/>
        <color indexed="10"/>
        <rFont val="Bree Rg"/>
        <family val="3"/>
      </rPr>
      <t>20 FLS</t>
    </r>
  </si>
  <si>
    <r>
      <t xml:space="preserve">100009 - PAPEL FOTOGRAFICO A4 </t>
    </r>
    <r>
      <rPr>
        <sz val="10"/>
        <color indexed="10"/>
        <rFont val="Bree Rg"/>
        <family val="3"/>
      </rPr>
      <t>240G</t>
    </r>
    <r>
      <rPr>
        <sz val="10"/>
        <color indexed="63"/>
        <rFont val="Bree Rg"/>
        <family val="3"/>
      </rPr>
      <t xml:space="preserve"> 50 FLS</t>
    </r>
  </si>
  <si>
    <t>100003 - PAPEL FOTOGRAFICO DUPLA FACE A4 220G 20 FLS</t>
  </si>
  <si>
    <t>15x33x45</t>
  </si>
  <si>
    <r>
      <t xml:space="preserve">100002 - PAPEL FOTOGRAFICO </t>
    </r>
    <r>
      <rPr>
        <sz val="10"/>
        <color indexed="10"/>
        <rFont val="Bree Rg"/>
        <family val="3"/>
      </rPr>
      <t>A3</t>
    </r>
    <r>
      <rPr>
        <sz val="10"/>
        <color indexed="63"/>
        <rFont val="Bree Rg"/>
        <family val="3"/>
      </rPr>
      <t xml:space="preserve"> 180G 20 FLS</t>
    </r>
  </si>
  <si>
    <t>100006 - PAPEL FOTOGRAFICO 250G 10 X15CM 20 FLS</t>
  </si>
  <si>
    <t>22x33x45</t>
  </si>
  <si>
    <t xml:space="preserve">100092 - MANTA DE IMA A4 5 FLS - 0.3mm </t>
  </si>
  <si>
    <t>17x23x32</t>
  </si>
  <si>
    <t xml:space="preserve">100093 - MANTA DE IMA ADESIVADA A4 5 FLS - 0.3mm </t>
  </si>
  <si>
    <t>100159 - PAPEL SUBLIMATICO A4 100G 100 FLS</t>
  </si>
  <si>
    <t>100160 - TRANSFER PARA TECIDOS CLAROS A4 150G 10 FLS</t>
  </si>
  <si>
    <t>100144 - TRANSPARENCIA A4 JATO DE TINTA COM TARJA 150G 10 FLS</t>
  </si>
  <si>
    <t>12x32x45</t>
  </si>
  <si>
    <r>
      <t xml:space="preserve">10639 - ETIQUETA </t>
    </r>
    <r>
      <rPr>
        <sz val="11"/>
        <color indexed="10"/>
        <rFont val="Bree Rg"/>
        <family val="3"/>
      </rPr>
      <t xml:space="preserve">E-COMMERCE </t>
    </r>
    <r>
      <rPr>
        <sz val="10"/>
        <color indexed="63"/>
        <rFont val="Bree Rg"/>
        <family val="3"/>
      </rPr>
      <t xml:space="preserve"> OFFA4389 98 MM X 139 MM - 25 FLS </t>
    </r>
  </si>
  <si>
    <t>10630 - ETIQUETA OFFA410012 105 MM X 49,5 MM - 25 FLS</t>
  </si>
  <si>
    <t>10626 - ETIQUETA OFFA4362 99 MM X 33,99 MM - 25 FLS</t>
  </si>
  <si>
    <t>10627 - ETIQUETA OFFA4360 63,5 MM X 38,1 MM - 25 FLS</t>
  </si>
  <si>
    <t>10628 - ETIQUETA OFFA4375 105 MM X 33 MM - 25 FLS</t>
  </si>
  <si>
    <t>10625 - ETIQUETA OFFA4370 70 MM X 33 MM - 25 FLS</t>
  </si>
  <si>
    <t>10623 - ETIQUETA OFFA4351 38,1 MM X 21,2 MM - 25 FLS</t>
  </si>
  <si>
    <t>10624 - ETIQUETA OFFA4348 31 MM X 17 MM - 25 FLS</t>
  </si>
  <si>
    <t>100076 - ETIQUETA OFFA410012 105 MM X 49,5 MM - 100 FLS</t>
  </si>
  <si>
    <t>100075 - ETIQUETA OFFA4362 99 MM X 33,9 MM - 100 FLS</t>
  </si>
  <si>
    <t>100074 - ETIQUETA OFFA4360 63,5 MM X 38,1 MM - 100 FLS</t>
  </si>
  <si>
    <t>100073 - ETIQUETA OFFA4375 105 MM X 33 MM - 100 FLS</t>
  </si>
  <si>
    <t>100072 - ETIQUETA OFFA4370 70 MM X 33 MM - 100 FLS</t>
  </si>
  <si>
    <t>100070 - ETIQUETA OFFA4351 - 38,1 MM X 21,2 MM - 100 FLS</t>
  </si>
  <si>
    <t>100071 - ETIQUETA OFFA4348 31 MM X 17 MM - 100 FLS</t>
  </si>
  <si>
    <t>100090 - ETIQUETA ADESIVA NEON VERDE A4 20 FLS</t>
  </si>
  <si>
    <t>100089 - ETIQUETA ADESIVA NEON VERMELHO A4 20 FLS</t>
  </si>
  <si>
    <t>100091 - ETIQUETA ADESIVA NEON LARANJA A4 20 FLS</t>
  </si>
  <si>
    <t>100087 - ETIQUETA ADESIVA NEON AMARELO A4 20 FLS</t>
  </si>
  <si>
    <t>100088 - ETIQUETA ADESIVA NEON PINK A4 20 FLS</t>
  </si>
  <si>
    <t xml:space="preserve">100113- OFF STICK - KIT BLOCO E MARCADOR ADESIVO </t>
  </si>
  <si>
    <t>29x19x33</t>
  </si>
  <si>
    <t xml:space="preserve">100115- OFF STICK - TIRAS 5mm x 145mm </t>
  </si>
  <si>
    <t>100114 - OFF STICK MARCADOR ADESIVO (12,7mm x 44mm)</t>
  </si>
  <si>
    <t>13x15x30</t>
  </si>
  <si>
    <t>100109 - OFF STICK 76mm x 19mm</t>
  </si>
  <si>
    <t>13x34x43</t>
  </si>
  <si>
    <t>100110 - OFF STICK 76mm x 76mm</t>
  </si>
  <si>
    <t xml:space="preserve">100116 - OFF STICK - TRANSPARENTE 76mm x 76mm </t>
  </si>
  <si>
    <r>
      <t xml:space="preserve">100117 - OFF STICK - </t>
    </r>
    <r>
      <rPr>
        <sz val="10"/>
        <color indexed="10"/>
        <rFont val="Bree Rg"/>
        <family val="3"/>
      </rPr>
      <t>TRANSPARENTE NEON</t>
    </r>
    <r>
      <rPr>
        <sz val="10"/>
        <color indexed="63"/>
        <rFont val="Bree Rg"/>
        <family val="3"/>
      </rPr>
      <t xml:space="preserve"> 76mm x 76mm </t>
    </r>
  </si>
  <si>
    <r>
      <t xml:space="preserve">100112 - OFF STICK - BLOCO ADESIVO PARA RECADO </t>
    </r>
    <r>
      <rPr>
        <sz val="10"/>
        <color indexed="10"/>
        <rFont val="Bree Rg"/>
        <family val="3"/>
      </rPr>
      <t>PRETO</t>
    </r>
    <r>
      <rPr>
        <sz val="10"/>
        <color indexed="63"/>
        <rFont val="Bree Rg"/>
        <family val="3"/>
      </rPr>
      <t xml:space="preserve"> 76mm x 76mm </t>
    </r>
  </si>
  <si>
    <r>
      <t xml:space="preserve">100111 - OFF STICK </t>
    </r>
    <r>
      <rPr>
        <sz val="10"/>
        <color indexed="10"/>
        <rFont val="Bree Rg"/>
        <family val="3"/>
      </rPr>
      <t>PAUTADO</t>
    </r>
    <r>
      <rPr>
        <sz val="10"/>
        <color indexed="63"/>
        <rFont val="Bree Rg"/>
        <family val="3"/>
      </rPr>
      <t xml:space="preserve"> 76mm x 76mm</t>
    </r>
  </si>
  <si>
    <t>100108 - OFF STICK 76mm x 102mm</t>
  </si>
  <si>
    <t>13x34x57</t>
  </si>
  <si>
    <t>100106 - OFF STICK 38mm x 50mm</t>
  </si>
  <si>
    <t>000013 - OFF CUB PAPEIS SORTIDOS</t>
  </si>
  <si>
    <t>50 PCTS</t>
  </si>
  <si>
    <t>39x20x34</t>
  </si>
  <si>
    <t xml:space="preserve">100068 - KIT OFFPINHO LUMICOLOR 75 A4 24 FLS </t>
  </si>
  <si>
    <r>
      <t xml:space="preserve">100063 - OFFPINHO </t>
    </r>
    <r>
      <rPr>
        <sz val="10"/>
        <color indexed="60"/>
        <rFont val="Bree Rg"/>
        <family val="3"/>
      </rPr>
      <t>COLOR 75</t>
    </r>
    <r>
      <rPr>
        <sz val="10"/>
        <color indexed="63"/>
        <rFont val="Bree Rg"/>
        <family val="3"/>
      </rPr>
      <t xml:space="preserve"> A4 45 FLS TINGI MASSA</t>
    </r>
  </si>
  <si>
    <t>18x32x44</t>
  </si>
  <si>
    <r>
      <t xml:space="preserve">100064 - OFFPINHO </t>
    </r>
    <r>
      <rPr>
        <sz val="10"/>
        <color indexed="60"/>
        <rFont val="Bree Rg"/>
        <family val="3"/>
      </rPr>
      <t>COLOR 120</t>
    </r>
    <r>
      <rPr>
        <sz val="10"/>
        <color indexed="63"/>
        <rFont val="Bree Rg"/>
        <family val="3"/>
      </rPr>
      <t xml:space="preserve"> A4 25 FLS TINGI MASSA</t>
    </r>
  </si>
  <si>
    <r>
      <t xml:space="preserve">100065 - OFFPINHO </t>
    </r>
    <r>
      <rPr>
        <sz val="10"/>
        <color indexed="57"/>
        <rFont val="Bree Rg"/>
        <family val="3"/>
      </rPr>
      <t>LUMI 75</t>
    </r>
    <r>
      <rPr>
        <sz val="10"/>
        <color indexed="63"/>
        <rFont val="Bree Rg"/>
        <family val="3"/>
      </rPr>
      <t xml:space="preserve"> A4 45 FLS TINGI MASSA</t>
    </r>
  </si>
  <si>
    <r>
      <t xml:space="preserve">100066 - OFFPINHO </t>
    </r>
    <r>
      <rPr>
        <sz val="10"/>
        <color indexed="57"/>
        <rFont val="Bree Rg"/>
        <family val="3"/>
      </rPr>
      <t>LUMI 120</t>
    </r>
    <r>
      <rPr>
        <sz val="10"/>
        <color indexed="63"/>
        <rFont val="Bree Rg"/>
        <family val="3"/>
      </rPr>
      <t xml:space="preserve"> A4 25 FLS TINGI MASSA</t>
    </r>
  </si>
  <si>
    <t>100062 - BLOCO PRIMEIRO OFFPINHO CRIATIVO 32 FLS 120G</t>
  </si>
  <si>
    <t>40 PCTS</t>
  </si>
  <si>
    <t>25x24x34</t>
  </si>
  <si>
    <r>
      <t xml:space="preserve">100067 - OFFPINHO CRIATIVO </t>
    </r>
    <r>
      <rPr>
        <u/>
        <sz val="10"/>
        <color indexed="10"/>
        <rFont val="Bree Rg"/>
        <family val="3"/>
      </rPr>
      <t>A3</t>
    </r>
    <r>
      <rPr>
        <sz val="10"/>
        <color indexed="63"/>
        <rFont val="Bree Rg"/>
        <family val="3"/>
      </rPr>
      <t xml:space="preserve"> 20 FLS 120G</t>
    </r>
  </si>
  <si>
    <t>14x32x44</t>
  </si>
  <si>
    <t>100094 - PAPEL MAGICO A4 5 FLS C/ BASTAO</t>
  </si>
  <si>
    <t>24x25x33</t>
  </si>
  <si>
    <r>
      <t xml:space="preserve">100095 - PAPEL MAGICO </t>
    </r>
    <r>
      <rPr>
        <u/>
        <sz val="10"/>
        <color indexed="63"/>
        <rFont val="Bree Rg"/>
        <family val="3"/>
      </rPr>
      <t>ALFANUMÉRICO</t>
    </r>
    <r>
      <rPr>
        <sz val="10"/>
        <color indexed="63"/>
        <rFont val="Bree Rg"/>
        <family val="3"/>
      </rPr>
      <t xml:space="preserve"> A4 1FL C/ BASTAO</t>
    </r>
  </si>
  <si>
    <t xml:space="preserve">100097 - MAPA BRASIL MÁGICO A4 C/ 1 FOLHA E BASTÃO </t>
  </si>
  <si>
    <r>
      <t xml:space="preserve">100096 - PAPEL MAGICO - </t>
    </r>
    <r>
      <rPr>
        <u/>
        <sz val="10"/>
        <color indexed="63"/>
        <rFont val="Bree Rg"/>
        <family val="3"/>
      </rPr>
      <t>ALFABETIZAÇÃO</t>
    </r>
    <r>
      <rPr>
        <sz val="10"/>
        <color indexed="63"/>
        <rFont val="Bree Rg"/>
        <family val="3"/>
      </rPr>
      <t xml:space="preserve"> A4 1FL C/ BASTÃO</t>
    </r>
  </si>
  <si>
    <r>
      <t xml:space="preserve">100098 - MAPA </t>
    </r>
    <r>
      <rPr>
        <sz val="10"/>
        <rFont val="Bree Rg"/>
        <family val="3"/>
      </rPr>
      <t>MUNDI</t>
    </r>
    <r>
      <rPr>
        <sz val="10"/>
        <color indexed="63"/>
        <rFont val="Bree Rg"/>
        <family val="3"/>
      </rPr>
      <t xml:space="preserve"> MAGICO 40X60cm C/ PALHETA</t>
    </r>
  </si>
  <si>
    <t>19x45x72</t>
  </si>
  <si>
    <t>100174  - OFF STATIC FILME ESTATICO 1 ROLO 60X100cm</t>
  </si>
  <si>
    <t>19x30x62</t>
  </si>
  <si>
    <t>000015 - EXPOSITOR DE PAPEIS A4</t>
  </si>
  <si>
    <t>UNI</t>
  </si>
  <si>
    <t>200x28x40</t>
  </si>
  <si>
    <t>TOTAIS:</t>
  </si>
  <si>
    <t>Volumes</t>
  </si>
  <si>
    <t>Peso Bruto</t>
  </si>
  <si>
    <t>A preencher pela Off Paper</t>
  </si>
  <si>
    <t>Pedido baixado por:</t>
  </si>
  <si>
    <t>Hora:</t>
  </si>
  <si>
    <t>Pedido digitado por:</t>
  </si>
  <si>
    <t>Hor. Inicial:</t>
  </si>
  <si>
    <t>Hor. Final:</t>
  </si>
  <si>
    <t>Descrição</t>
  </si>
  <si>
    <t>Código Antigo</t>
  </si>
  <si>
    <t>Codigo Novo</t>
  </si>
  <si>
    <t>APARA DE PLÁSTICO NÃO SELECIONADA</t>
  </si>
  <si>
    <t>00440</t>
  </si>
  <si>
    <t>000025</t>
  </si>
  <si>
    <t>APARAS DE PAPEL NAO SELECIONADA</t>
  </si>
  <si>
    <t>00182</t>
  </si>
  <si>
    <t>000024</t>
  </si>
  <si>
    <t>CASCA DE OVO AZUL A4 180G 50 FLS</t>
  </si>
  <si>
    <t>00020</t>
  </si>
  <si>
    <t>***</t>
  </si>
  <si>
    <t>CASCA DE OVO BRANCO A4 180G 50 FLS</t>
  </si>
  <si>
    <t>00016</t>
  </si>
  <si>
    <t>000003</t>
  </si>
  <si>
    <t>CASCA DE OVO PALHA A4 180G 50 FLS</t>
  </si>
  <si>
    <t>00017</t>
  </si>
  <si>
    <t>CASCA DE OVO SALMAO A4 180G 50 FLS</t>
  </si>
  <si>
    <t>00019</t>
  </si>
  <si>
    <t>CASCA DE OVO VERDE A4 180G 50 FLS</t>
  </si>
  <si>
    <t>00018</t>
  </si>
  <si>
    <t>COUCHE BRANCO A3 170G 50 FLS</t>
  </si>
  <si>
    <t>00417</t>
  </si>
  <si>
    <t>000010</t>
  </si>
  <si>
    <t>COUCHE BRANCO A4 170G 50 FLS</t>
  </si>
  <si>
    <t>00058</t>
  </si>
  <si>
    <t>000009</t>
  </si>
  <si>
    <t xml:space="preserve">EXPOSITOR DE PAPEIS A4 </t>
  </si>
  <si>
    <t>00479</t>
  </si>
  <si>
    <t>000015</t>
  </si>
  <si>
    <t>KIT MIX DE PRODUTOS</t>
  </si>
  <si>
    <t>00570</t>
  </si>
  <si>
    <t>KIT PAPELARIA PERSONALIZADA</t>
  </si>
  <si>
    <t>00569</t>
  </si>
  <si>
    <t>KIT PEDAGOGICO OFF PAPER 2024</t>
  </si>
  <si>
    <t>00561</t>
  </si>
  <si>
    <t>LINHO AZUL A4 180G 50 FLS</t>
  </si>
  <si>
    <t>00010</t>
  </si>
  <si>
    <t>LINHO BRANCO A4 180G 50 FLS</t>
  </si>
  <si>
    <t>00006</t>
  </si>
  <si>
    <t>000002</t>
  </si>
  <si>
    <t>LINHO PALHA A4 180G 50 FLS</t>
  </si>
  <si>
    <t>00007</t>
  </si>
  <si>
    <t>LINHO SALMAO A4 180G 50 FLS</t>
  </si>
  <si>
    <t>00009</t>
  </si>
  <si>
    <t>LINHO VERDE A4 180G 50 FLS</t>
  </si>
  <si>
    <t>00008</t>
  </si>
  <si>
    <t>MADEIRA AZUL A4 180G 50 FLS</t>
  </si>
  <si>
    <t>00030</t>
  </si>
  <si>
    <t>MADEIRA BRANCO A3 180G 50 FLS</t>
  </si>
  <si>
    <t>00419</t>
  </si>
  <si>
    <t>000012</t>
  </si>
  <si>
    <t>MADEIRA BRANCO A4 180G 50 FLS</t>
  </si>
  <si>
    <t>00026</t>
  </si>
  <si>
    <t>000005</t>
  </si>
  <si>
    <t>MADEIRA PALHA A4 180G 50 FLS</t>
  </si>
  <si>
    <t>00027</t>
  </si>
  <si>
    <t>MADEIRA SALMAO A4 180G 50 FLS</t>
  </si>
  <si>
    <t>00029</t>
  </si>
  <si>
    <t>MADEIRA VERDE A4 180G 50 FLS</t>
  </si>
  <si>
    <t>00028</t>
  </si>
  <si>
    <t>MOSTRUARIO</t>
  </si>
  <si>
    <t>00497</t>
  </si>
  <si>
    <t>NOVO ANTILOPE AZUL A4 180G 50 FLS</t>
  </si>
  <si>
    <t>00025</t>
  </si>
  <si>
    <t>NOVO ANTILOPE BRANCO A4 180G 50 FLS</t>
  </si>
  <si>
    <t>00021</t>
  </si>
  <si>
    <t>000004</t>
  </si>
  <si>
    <t>NOVO ANTILOPE PALHA A4 180G 50 FLS</t>
  </si>
  <si>
    <t>00022</t>
  </si>
  <si>
    <t>NOVO ANTILOPE SALMAO A4 180G 50 FLS</t>
  </si>
  <si>
    <t>00024</t>
  </si>
  <si>
    <t>NOVO ANTILOPE VERDE A4 180G 50 FLS</t>
  </si>
  <si>
    <t>00023</t>
  </si>
  <si>
    <t>OFF CUB PAPEIS SORTIDOS</t>
  </si>
  <si>
    <t>00420</t>
  </si>
  <si>
    <t>OPALINE BRANCO A3 180G 50 FLS</t>
  </si>
  <si>
    <t>00418</t>
  </si>
  <si>
    <t>000011</t>
  </si>
  <si>
    <t>OPALINE BRANCO A4 120G 50 FLS</t>
  </si>
  <si>
    <t>00041</t>
  </si>
  <si>
    <t>000008</t>
  </si>
  <si>
    <t>OPALINE BRANCO A4 180G 50 FLS</t>
  </si>
  <si>
    <t>00031</t>
  </si>
  <si>
    <t>000006</t>
  </si>
  <si>
    <t>OPALINE/OFFSET A4 240G 50 FLS</t>
  </si>
  <si>
    <t>00586</t>
  </si>
  <si>
    <t>000022</t>
  </si>
  <si>
    <t>PAPEL CANDY COLOR BAUNILHA 180G A4 20 FLS</t>
  </si>
  <si>
    <t>00589</t>
  </si>
  <si>
    <t>PAPEL CANDY COLOR CÉU AZUL 180G A4 20 FLS</t>
  </si>
  <si>
    <t>00592</t>
  </si>
  <si>
    <t>PAPEL CANDY COLOR PISTACHE 180G A4 20 FLS</t>
  </si>
  <si>
    <t>00590</t>
  </si>
  <si>
    <t>PAPEL CANDY COLOR SALMÃO 180G A4 20 FLS</t>
  </si>
  <si>
    <t>00591</t>
  </si>
  <si>
    <t>PAPEL KRAFT 50X66 180G 20 FLS</t>
  </si>
  <si>
    <t>00491</t>
  </si>
  <si>
    <t>000021</t>
  </si>
  <si>
    <t>PAPEL KRAFT ANTILOPE A4 180G 50 FLS</t>
  </si>
  <si>
    <t>00488</t>
  </si>
  <si>
    <t>000018</t>
  </si>
  <si>
    <t>PAPEL KRAFT CASCA DE OVO A4 180G 50 FLS</t>
  </si>
  <si>
    <t>00489</t>
  </si>
  <si>
    <t>000019</t>
  </si>
  <si>
    <t>PAPEL KRAFT LINHO A4 180G 50 FLS</t>
  </si>
  <si>
    <t>00487</t>
  </si>
  <si>
    <t>000017</t>
  </si>
  <si>
    <t>PAPEL KRAFT MADEIRA A4 180G 50 FLS</t>
  </si>
  <si>
    <t>00486</t>
  </si>
  <si>
    <t>000016</t>
  </si>
  <si>
    <t>PAPEL KRAFT NATURAL A3 180G 50 FLS</t>
  </si>
  <si>
    <t>00490</t>
  </si>
  <si>
    <t>000020</t>
  </si>
  <si>
    <t>PAPEL KRAFT NATURAL A4 180G 50 FLS</t>
  </si>
  <si>
    <t>00475</t>
  </si>
  <si>
    <t>000014</t>
  </si>
  <si>
    <t>PAPEL KRAFT NATURAL A4 240G 50 FLS</t>
  </si>
  <si>
    <t>00587</t>
  </si>
  <si>
    <t>000023</t>
  </si>
  <si>
    <t>VERGE AZUL A4 180G 50 FLS</t>
  </si>
  <si>
    <t>00005</t>
  </si>
  <si>
    <t>000007</t>
  </si>
  <si>
    <t>VERGE BRANCO A4 120G 50 FLS</t>
  </si>
  <si>
    <t>00032</t>
  </si>
  <si>
    <t>000001</t>
  </si>
  <si>
    <t>VERGE BRANCO A4 180G 50 FLS</t>
  </si>
  <si>
    <t>00001</t>
  </si>
  <si>
    <t>VERGE PALHA A4 180G 50 FLS</t>
  </si>
  <si>
    <t>00002</t>
  </si>
  <si>
    <t>VERGE SALMÃO A4 180G 50 FLS</t>
  </si>
  <si>
    <t>00004</t>
  </si>
  <si>
    <t>VERGE VERDE A4 180G 50 FLS</t>
  </si>
  <si>
    <t>00003</t>
  </si>
  <si>
    <t>ADESIVO OPALINE FOSCO A4 100 FLS</t>
  </si>
  <si>
    <t>10598</t>
  </si>
  <si>
    <t>100069</t>
  </si>
  <si>
    <t>ADESIVO TRANSPARENTE - LEITOSO - A4 120G 10 FLS</t>
  </si>
  <si>
    <t>10448</t>
  </si>
  <si>
    <t>ADESIVO VINIL 100% TRANSPARENTE A4 110G 10 FLS</t>
  </si>
  <si>
    <t>10580</t>
  </si>
  <si>
    <t>100025</t>
  </si>
  <si>
    <t>ADESIVO VINIL BRANCO A4 120G 10 FLS</t>
  </si>
  <si>
    <t>10581</t>
  </si>
  <si>
    <t>100026</t>
  </si>
  <si>
    <t>ADESIVO VINIL FOSCO BRANCO A4 90G 10 FLS</t>
  </si>
  <si>
    <t>10582</t>
  </si>
  <si>
    <t>100027</t>
  </si>
  <si>
    <t>ADESIVO VINIL GLOSSY AZUL ROLO 30,5X152</t>
  </si>
  <si>
    <t>10641</t>
  </si>
  <si>
    <t>100028</t>
  </si>
  <si>
    <t>ADESIVO VINIL GLOSSY BRANCO ROLO 30,5X152</t>
  </si>
  <si>
    <t>10644</t>
  </si>
  <si>
    <t>100029</t>
  </si>
  <si>
    <t>ADESIVO VINIL GLOSSY OURO ROLO 30,5X152</t>
  </si>
  <si>
    <t>10645</t>
  </si>
  <si>
    <t>100030</t>
  </si>
  <si>
    <t>ADESIVO VINIL GLOSSY PRETO ROLO 30,5X152</t>
  </si>
  <si>
    <t>10643</t>
  </si>
  <si>
    <t>100031</t>
  </si>
  <si>
    <t>ADESIVO VINIL GLOSSY ROSA ROLO 30,5X152</t>
  </si>
  <si>
    <t>10642</t>
  </si>
  <si>
    <t>100032</t>
  </si>
  <si>
    <t>ADESIVO VINIL GLOSSY TIFFANY ROLO 30,5X152</t>
  </si>
  <si>
    <t>10640</t>
  </si>
  <si>
    <t>100033</t>
  </si>
  <si>
    <t>ADESIVO VINIL GLOSSY VERMELHO ROLO 30,5X152</t>
  </si>
  <si>
    <t>10646</t>
  </si>
  <si>
    <t>100034</t>
  </si>
  <si>
    <t>ADESIVO VINIL HOLOGRAFICO ARCO-IRIS ROLO 30,5X152</t>
  </si>
  <si>
    <t>10648</t>
  </si>
  <si>
    <t>100035</t>
  </si>
  <si>
    <t>ADESIVO VINIL HOLOGRAFICO BRANCO A4 20 FLS</t>
  </si>
  <si>
    <t>10613</t>
  </si>
  <si>
    <t>100036</t>
  </si>
  <si>
    <t>ADESIVO VINIL HOLOGRAFICO OURO ROLO 30,5X152</t>
  </si>
  <si>
    <t>10649</t>
  </si>
  <si>
    <t>100037</t>
  </si>
  <si>
    <t>ADESIVO VINIL HOLOGRAFICO TRANSPARENTE A4 20 FLS</t>
  </si>
  <si>
    <t>10612</t>
  </si>
  <si>
    <t>100038</t>
  </si>
  <si>
    <t>ADESIVO VINIL HOLOGRAFICO UNICORNIO ROLO 30,5X152</t>
  </si>
  <si>
    <t>10647</t>
  </si>
  <si>
    <t>100039</t>
  </si>
  <si>
    <t>ADESIVO VINIL TERMOCOLANTE PRATA ROLO 30,5X152</t>
  </si>
  <si>
    <t>10651</t>
  </si>
  <si>
    <t>100040</t>
  </si>
  <si>
    <t>ADESIVO VINIL TERMOCOLANTE PRETO ROLO 30,5X152</t>
  </si>
  <si>
    <t>10652</t>
  </si>
  <si>
    <t>100041</t>
  </si>
  <si>
    <t>BASE DE CORTE OFF CUT - FIXAÇÃO LEVE (LIGHT)</t>
  </si>
  <si>
    <t>10633</t>
  </si>
  <si>
    <t>100060</t>
  </si>
  <si>
    <t>BASE DE CORTE OFF CUT - FIXAÇÃO MÉDIA (STANDARD)</t>
  </si>
  <si>
    <t>10634</t>
  </si>
  <si>
    <t>100061</t>
  </si>
  <si>
    <t>BLOCO PRIMEIRO OFFPINHO CRIATIVO</t>
  </si>
  <si>
    <t>10475</t>
  </si>
  <si>
    <t>100062</t>
  </si>
  <si>
    <t>ETIQUETA ADESIVA NEON AMARELO - A4 20 FLS</t>
  </si>
  <si>
    <t>10529</t>
  </si>
  <si>
    <t>100087</t>
  </si>
  <si>
    <t>ETIQUETA ADESIVA NEON LARANJA - A4 20 FLS</t>
  </si>
  <si>
    <t>10533</t>
  </si>
  <si>
    <t>100091</t>
  </si>
  <si>
    <t>ETIQUETA ADESIVA NEON PINK - A4 20 FLS</t>
  </si>
  <si>
    <t>10530</t>
  </si>
  <si>
    <t>100088</t>
  </si>
  <si>
    <t>ETIQUETA ADESIVA NEON VERDE - A4 20 FLS</t>
  </si>
  <si>
    <t>10532</t>
  </si>
  <si>
    <t>100090</t>
  </si>
  <si>
    <t>ETIQUETA ADESIVA NEON VERMELHO - A4 20 FLS</t>
  </si>
  <si>
    <t>10531</t>
  </si>
  <si>
    <t>100089</t>
  </si>
  <si>
    <t>ETIQUETA OFFA410012 105 MM X 49,5 MM - 100 FLS</t>
  </si>
  <si>
    <t>10621</t>
  </si>
  <si>
    <t>100076</t>
  </si>
  <si>
    <t>ETIQUETA OFFA410012 105 MM X 49,5 MM - 25 FLS</t>
  </si>
  <si>
    <t>10630</t>
  </si>
  <si>
    <t>100083</t>
  </si>
  <si>
    <t>ETIQUETA OFFA4348 31 MM X 17 MM - 100 FLS</t>
  </si>
  <si>
    <t>10615</t>
  </si>
  <si>
    <t>100071</t>
  </si>
  <si>
    <t>ETIQUETA OFFA4348 31 MM X 17 MM - 25 FLS</t>
  </si>
  <si>
    <t>10624</t>
  </si>
  <si>
    <t>100078</t>
  </si>
  <si>
    <t>ETIQUETA OFFA4351 - 38,1 MM X 21,2 MM - 100 FLS</t>
  </si>
  <si>
    <t>10614</t>
  </si>
  <si>
    <t>100070</t>
  </si>
  <si>
    <t>ETIQUETA OFFA4351 38,1 MM X 21,2 MM - 25 FLS</t>
  </si>
  <si>
    <t>10623</t>
  </si>
  <si>
    <t>100077</t>
  </si>
  <si>
    <t>ETIQUETA OFFA4360 63,5 MM X 38,1 MM - 100 FLS</t>
  </si>
  <si>
    <t>10618</t>
  </si>
  <si>
    <t>100074</t>
  </si>
  <si>
    <t>ETIQUETA OFFA4360 63,5 MM X 38,1 MM - 25 FLS</t>
  </si>
  <si>
    <t>10627</t>
  </si>
  <si>
    <t>100081</t>
  </si>
  <si>
    <t>ETIQUETA OFFA4362 99 MM X 33,9 MM - 100 FLS</t>
  </si>
  <si>
    <t>10619</t>
  </si>
  <si>
    <t>100075</t>
  </si>
  <si>
    <t>ETIQUETA OFFA4362 99 MM X 33,9 MM - 25 FLS</t>
  </si>
  <si>
    <t>10626</t>
  </si>
  <si>
    <t>100080</t>
  </si>
  <si>
    <t>ETIQUETA OFFA4370 70 MM X 33 MM - 100 FLS</t>
  </si>
  <si>
    <t>10616</t>
  </si>
  <si>
    <t>100072</t>
  </si>
  <si>
    <t>ETIQUETA OFFA4370 70 MM X 33 MM - 25 FLS</t>
  </si>
  <si>
    <t>10625</t>
  </si>
  <si>
    <t>100079</t>
  </si>
  <si>
    <t>ETIQUETA OFFA4375 105 MM X 33 MM - 100 FLS</t>
  </si>
  <si>
    <t>10617</t>
  </si>
  <si>
    <t>100073</t>
  </si>
  <si>
    <t>ETIQUETA OFFA4375 105 MM X 33 MM - 25 FLS</t>
  </si>
  <si>
    <t>10628</t>
  </si>
  <si>
    <t>100082</t>
  </si>
  <si>
    <t>ETIQUETA OFFA4389 98 MM X 139 MM - 25 FLS</t>
  </si>
  <si>
    <t>10639</t>
  </si>
  <si>
    <t>100084</t>
  </si>
  <si>
    <t>FELTRO CREME A4 30G 10 FLS</t>
  </si>
  <si>
    <t>10501</t>
  </si>
  <si>
    <t>FELTRO MARROM A4 30G 10 FLS</t>
  </si>
  <si>
    <t>10498</t>
  </si>
  <si>
    <t>FELTRO PRATA A4 30G 10 FLS</t>
  </si>
  <si>
    <t>10500</t>
  </si>
  <si>
    <t>FELTRO VERMELHO A4 30G 10 FLS</t>
  </si>
  <si>
    <t>10497</t>
  </si>
  <si>
    <t>FILME DE LAMINACAO HOLOGRAFICO A FRIO A4 20 FLS</t>
  </si>
  <si>
    <t>10596</t>
  </si>
  <si>
    <t>100085</t>
  </si>
  <si>
    <t>FILME DE LAMINACAO TRANSPARENTE A FRIO A4 20 FLS</t>
  </si>
  <si>
    <t>10595</t>
  </si>
  <si>
    <t>100086</t>
  </si>
  <si>
    <t>FOTOGRAFICO ADESIVO MATTE A4 115G 50 FLS</t>
  </si>
  <si>
    <t>10611</t>
  </si>
  <si>
    <t>100015</t>
  </si>
  <si>
    <t>FOTOGRAFICO ADESIVO MATTE A4 130G 50 FLS</t>
  </si>
  <si>
    <t>10610</t>
  </si>
  <si>
    <t>100014</t>
  </si>
  <si>
    <t>FOTOGRAFICO MATTE FOSCO A4 180G 50 FLS</t>
  </si>
  <si>
    <t>10609</t>
  </si>
  <si>
    <t>100013</t>
  </si>
  <si>
    <t>KIT GLITTER METALICO A4 250G 10 FLS</t>
  </si>
  <si>
    <t>10564</t>
  </si>
  <si>
    <t>100043</t>
  </si>
  <si>
    <t>KIT OFFPINHO LUMICOLOR 75 A4 24 FLS</t>
  </si>
  <si>
    <t>10571</t>
  </si>
  <si>
    <t>100068</t>
  </si>
  <si>
    <t>LÂMINA DE CORTE OFF CUT - 1 UNIDADE</t>
  </si>
  <si>
    <t>10636</t>
  </si>
  <si>
    <t>100103</t>
  </si>
  <si>
    <t>LÂMINA DE CORTE OFF CUT - 5 UNIDADES</t>
  </si>
  <si>
    <t>10635</t>
  </si>
  <si>
    <t>100104</t>
  </si>
  <si>
    <t>MANTA DE IMA A4 5 FLS</t>
  </si>
  <si>
    <t>10485</t>
  </si>
  <si>
    <t>100092</t>
  </si>
  <si>
    <t>MANTA DE IMA ADESIVADA A4 5 FLS</t>
  </si>
  <si>
    <t>10476</t>
  </si>
  <si>
    <t>100093</t>
  </si>
  <si>
    <t>MAPA DO BRASIL MAGICO A4 C/ BASTAO</t>
  </si>
  <si>
    <t>10502</t>
  </si>
  <si>
    <t>100097</t>
  </si>
  <si>
    <t>MAPA MUNDI MAGICO 40X60cm C/ PALHETA</t>
  </si>
  <si>
    <t>10482</t>
  </si>
  <si>
    <t>100098</t>
  </si>
  <si>
    <t>MASCARA APLICACAO VINIL TRANSPARENTE 30,5X152</t>
  </si>
  <si>
    <t>10650</t>
  </si>
  <si>
    <t>100042</t>
  </si>
  <si>
    <t>OFF CUT - PLOTTER DE RECORTE - OFF-P3 - AZUL - BIVOLT</t>
  </si>
  <si>
    <t>10591</t>
  </si>
  <si>
    <t>100099</t>
  </si>
  <si>
    <t>OFF CUT - PLOTTER DE RECORTE - OFF-P3 - BRANCO - BIVOLT</t>
  </si>
  <si>
    <t>10592</t>
  </si>
  <si>
    <t>100100</t>
  </si>
  <si>
    <t>OFF CUT - PLOTTER DE RECORTE - OFF-P3 - ROSA - BIVOLT</t>
  </si>
  <si>
    <t>10593</t>
  </si>
  <si>
    <t>100101</t>
  </si>
  <si>
    <t>OFF CUT - PLOTTER DE RECORTE - OFF-P3 - VERDE - BIVOLT</t>
  </si>
  <si>
    <t>10594</t>
  </si>
  <si>
    <t>100102</t>
  </si>
  <si>
    <t>OFF KIT NEON A4 180G 20 FLS</t>
  </si>
  <si>
    <t>10553</t>
  </si>
  <si>
    <t>100138</t>
  </si>
  <si>
    <t>OFF STATIC FILME ESTATICO 1 ROLO 60X100cm</t>
  </si>
  <si>
    <t>10481</t>
  </si>
  <si>
    <t>OFF STICK - BLOCO ADESIVO PARA RECADO 38mm x 50mm</t>
  </si>
  <si>
    <t>10469</t>
  </si>
  <si>
    <t>100106</t>
  </si>
  <si>
    <t>OFF STICK - BLOCO ADESIVO PARA RECADO 75mm x 100mm - PORTA STICK</t>
  </si>
  <si>
    <t>10505</t>
  </si>
  <si>
    <t>100107</t>
  </si>
  <si>
    <t>OFF STICK - BLOCO ADESIVO PARA RECADO 76mm x 102mm</t>
  </si>
  <si>
    <t>10472</t>
  </si>
  <si>
    <t>100108</t>
  </si>
  <si>
    <t>OFF STICK - BLOCO ADESIVO PARA RECADO 76mm x 19mm</t>
  </si>
  <si>
    <t>10470</t>
  </si>
  <si>
    <t>100109</t>
  </si>
  <si>
    <t>OFF STICK - BLOCO ADESIVO PARA RECADO 76mm x 76mm</t>
  </si>
  <si>
    <t>10471</t>
  </si>
  <si>
    <t>100110</t>
  </si>
  <si>
    <t>OFF STICK - BLOCO ADESIVO PARA RECADO PAUTADO 76mm x 76mm</t>
  </si>
  <si>
    <t>10504</t>
  </si>
  <si>
    <t>100111</t>
  </si>
  <si>
    <t>OFF STICK - BLOCO ADESIVO PARA RECADO PRETO 76mm x 76mm</t>
  </si>
  <si>
    <t>10544</t>
  </si>
  <si>
    <t>100112</t>
  </si>
  <si>
    <t>OFF STICK - EXPOSITOR</t>
  </si>
  <si>
    <t>10474</t>
  </si>
  <si>
    <t>OFF STICK - KIT BLOCO E MARCADOR ADESIVO</t>
  </si>
  <si>
    <t>10551</t>
  </si>
  <si>
    <t>100113</t>
  </si>
  <si>
    <t>OFF STICK - MARCADOR ADESIVO</t>
  </si>
  <si>
    <t>10473</t>
  </si>
  <si>
    <t>100114</t>
  </si>
  <si>
    <t>OFF STICK - TIRAS 5mm x 145mm</t>
  </si>
  <si>
    <t>10550</t>
  </si>
  <si>
    <t>100115</t>
  </si>
  <si>
    <t>OFF STICK - TRANSPARENTE 76mm x 76mm</t>
  </si>
  <si>
    <t>10545</t>
  </si>
  <si>
    <t>100116</t>
  </si>
  <si>
    <t>OFF STICK - TRANSPARENTE NEON 76mm x 76mm</t>
  </si>
  <si>
    <t>10579</t>
  </si>
  <si>
    <t>100117</t>
  </si>
  <si>
    <t>OFFPINHO COLOR 120 A4 25 FLS TINGI MASSA</t>
  </si>
  <si>
    <t>10075</t>
  </si>
  <si>
    <t>100064</t>
  </si>
  <si>
    <t>OFFPINHO COLOR 75 A4 45 FLS TINGI MASSA</t>
  </si>
  <si>
    <t>10074</t>
  </si>
  <si>
    <t>100063</t>
  </si>
  <si>
    <t>OFFPINHO CRIATIVO A3 20 FLS</t>
  </si>
  <si>
    <t>10391</t>
  </si>
  <si>
    <t>100067</t>
  </si>
  <si>
    <t>OFFPINHO LUMI 120 A4 25 FLS TINGI MASSA</t>
  </si>
  <si>
    <t>10077</t>
  </si>
  <si>
    <t>100066</t>
  </si>
  <si>
    <t>OFFPINHO LUMI 75 A4 45 FLS TINGI MASSA</t>
  </si>
  <si>
    <t>10076</t>
  </si>
  <si>
    <t>100065</t>
  </si>
  <si>
    <t>PAPEL BOLINHA METALIZADA AMARELO A4 120G 10 FLS</t>
  </si>
  <si>
    <t>10488</t>
  </si>
  <si>
    <t>PAPEL BOLINHA METALIZADA AZUL A4 120G 10 FLS</t>
  </si>
  <si>
    <t>10491</t>
  </si>
  <si>
    <t>PAPEL BOLINHA METALIZADA MARROM A4 120G 10 FLS</t>
  </si>
  <si>
    <t>10487</t>
  </si>
  <si>
    <t>PAPEL BOLINHA METALIZADA ROSA A4 120G 10 FLS</t>
  </si>
  <si>
    <t>10489</t>
  </si>
  <si>
    <t>PAPEL BOLINHA METALIZADA VERDE A4 120G 10 FLS</t>
  </si>
  <si>
    <t>10490</t>
  </si>
  <si>
    <t>PAPEL BOLINHA METALIZADA VERMELHO A4 120G 10 FLS</t>
  </si>
  <si>
    <t>10486</t>
  </si>
  <si>
    <t>PAPEL CANDY COLOR LAVANDA 180G A4 20 FLS</t>
  </si>
  <si>
    <t>10539</t>
  </si>
  <si>
    <t>100118</t>
  </si>
  <si>
    <t>PAPEL CANDY COLOR PÊSSEGO 180G A4 20 FLS</t>
  </si>
  <si>
    <t>10540</t>
  </si>
  <si>
    <t>100119</t>
  </si>
  <si>
    <t>PAPEL FOTOGRAFICO 250G 10 X15CM 20 FLS</t>
  </si>
  <si>
    <t>10066</t>
  </si>
  <si>
    <t>100006</t>
  </si>
  <si>
    <t>PAPEL FOTOGRAFICO A3 180G 20 FLS</t>
  </si>
  <si>
    <t>10061</t>
  </si>
  <si>
    <t>100002</t>
  </si>
  <si>
    <t>PAPEL FOTOGRAFICO A4 180G 20 FLS</t>
  </si>
  <si>
    <t>10525</t>
  </si>
  <si>
    <t>100008</t>
  </si>
  <si>
    <t>PAPEL FOTOGRAFICO A4 180G 50 FLS</t>
  </si>
  <si>
    <t>10059</t>
  </si>
  <si>
    <t>100001</t>
  </si>
  <si>
    <t>PAPEL FOTOGRAFICO A4 200G 50 FLS</t>
  </si>
  <si>
    <t>10427</t>
  </si>
  <si>
    <t>100007</t>
  </si>
  <si>
    <t>PAPEL FOTOGRAFICO A4 240G 50 FLS</t>
  </si>
  <si>
    <t>10526</t>
  </si>
  <si>
    <t>100009</t>
  </si>
  <si>
    <t>PAPEL FOTOGRAFICO ADESIVO A4 130G 50 FLS</t>
  </si>
  <si>
    <t>10527</t>
  </si>
  <si>
    <t>100010</t>
  </si>
  <si>
    <t>PAPEL FOTOGRAFICO ADESIVO A4 135G 20 FLS</t>
  </si>
  <si>
    <t>10063</t>
  </si>
  <si>
    <t>100004</t>
  </si>
  <si>
    <t>PAPEL FOTOGRAFICO ADESIVO A4 80G 20 FLS</t>
  </si>
  <si>
    <t>10534</t>
  </si>
  <si>
    <t>100011</t>
  </si>
  <si>
    <t>PAPEL FOTOGRAFICO DUPLA FACE A4 220G 20 FLS</t>
  </si>
  <si>
    <t>10062</t>
  </si>
  <si>
    <t>100003</t>
  </si>
  <si>
    <t>PAPEL FOTOGRAFICO GLOSSY A4 120G 50 FLS</t>
  </si>
  <si>
    <t>10549</t>
  </si>
  <si>
    <t>100012</t>
  </si>
  <si>
    <t>PAPEL FOTOGRAFICO MATTE FOSCO A4 108G 100 FLS</t>
  </si>
  <si>
    <t>10065</t>
  </si>
  <si>
    <t>100005</t>
  </si>
  <si>
    <t>PAPEL FOTOGRAFICO TRANSFER A4 120G 10 FLS</t>
  </si>
  <si>
    <t>10064</t>
  </si>
  <si>
    <t>PAPEL GLITTER AZUL - COLMEIA A4 150G 10 FLS</t>
  </si>
  <si>
    <t>10492</t>
  </si>
  <si>
    <t>PAPEL GLITTER AZUL NEON A4 180G 5 FLS</t>
  </si>
  <si>
    <t>10451</t>
  </si>
  <si>
    <t>PAPEL GLITTER BRANCO A4 180G 5 FLS</t>
  </si>
  <si>
    <t>10455</t>
  </si>
  <si>
    <t>PAPEL GLITTER IMPRIMIVEL 250G A4 10 FLS</t>
  </si>
  <si>
    <t>10597</t>
  </si>
  <si>
    <t>100054</t>
  </si>
  <si>
    <t>PAPEL GLITTER METALICO AMARELO A4 250G 10 FLS</t>
  </si>
  <si>
    <t>10606</t>
  </si>
  <si>
    <t>100058</t>
  </si>
  <si>
    <t>PAPEL GLITTER METALICO ARCO-IRIS A4 250G 10 FLS</t>
  </si>
  <si>
    <t>10604</t>
  </si>
  <si>
    <t>100056</t>
  </si>
  <si>
    <t>PAPEL GLITTER METALICO AZUL CELESTE A4 250G 10 FLS</t>
  </si>
  <si>
    <t>10554</t>
  </si>
  <si>
    <t>100044</t>
  </si>
  <si>
    <t>PAPEL GLITTER METALICO AZUL TURQUESA A4 250G 10 FLS</t>
  </si>
  <si>
    <t>10555</t>
  </si>
  <si>
    <t>100045</t>
  </si>
  <si>
    <t>PAPEL GLITTER METALICO NEON AMARELO A4 250G 10 FLS</t>
  </si>
  <si>
    <t>10601</t>
  </si>
  <si>
    <t>PAPEL GLITTER METALICO NEON LARANJA A4 250G 10 FLS</t>
  </si>
  <si>
    <t>10602</t>
  </si>
  <si>
    <t>PAPEL GLITTER METALICO NEON PINK A4 250G 10 FLS</t>
  </si>
  <si>
    <t>10600</t>
  </si>
  <si>
    <t>PAPEL GLITTER METALICO NEON VERDE A4 250G 10 FLS</t>
  </si>
  <si>
    <t>10599</t>
  </si>
  <si>
    <t>PAPEL GLITTER METALICO OURO A4 250G 10 FLS</t>
  </si>
  <si>
    <t>10556</t>
  </si>
  <si>
    <t>100046</t>
  </si>
  <si>
    <t>PAPEL GLITTER METALICO OURO VELHO A4 250G 10 FLS</t>
  </si>
  <si>
    <t>10607</t>
  </si>
  <si>
    <t>100059</t>
  </si>
  <si>
    <t>PAPEL GLITTER METALICO PERUANO A4 250G 10 FLS</t>
  </si>
  <si>
    <t>10605</t>
  </si>
  <si>
    <t>100057</t>
  </si>
  <si>
    <t>PAPEL GLITTER METALICO PINK A4 250G 10 FLS</t>
  </si>
  <si>
    <t>10557</t>
  </si>
  <si>
    <t>100047</t>
  </si>
  <si>
    <t>PAPEL GLITTER METALICO PRATA A4 250G 10 FLS</t>
  </si>
  <si>
    <t>10558</t>
  </si>
  <si>
    <t>100048</t>
  </si>
  <si>
    <t>PAPEL GLITTER METALICO PRETO A4 250G 10 FLS</t>
  </si>
  <si>
    <t>10559</t>
  </si>
  <si>
    <t>100049</t>
  </si>
  <si>
    <t>PAPEL GLITTER METALICO ROSA A4 250G 10 FLS</t>
  </si>
  <si>
    <t>10603</t>
  </si>
  <si>
    <t>100055</t>
  </si>
  <si>
    <t>PAPEL GLITTER METALICO ROSE GOLD A4 250G 10 FLS</t>
  </si>
  <si>
    <t>10560</t>
  </si>
  <si>
    <t>100050</t>
  </si>
  <si>
    <t>PAPEL GLITTER METALICO TELHA A4 250G 10 FLS</t>
  </si>
  <si>
    <t>10561</t>
  </si>
  <si>
    <t>100051</t>
  </si>
  <si>
    <t>PAPEL GLITTER METALICO VERDE A4 250G 10 FLS</t>
  </si>
  <si>
    <t>10562</t>
  </si>
  <si>
    <t>100052</t>
  </si>
  <si>
    <t>PAPEL GLITTER METALICO VERMELHO A4 250G 10 FLS</t>
  </si>
  <si>
    <t>10563</t>
  </si>
  <si>
    <t>100053</t>
  </si>
  <si>
    <t>PAPEL GLITTER PRATA - BOLINHAS A4 150G 10 FLS</t>
  </si>
  <si>
    <t>10494</t>
  </si>
  <si>
    <t>PAPEL GLITTER PRETO A4 180G 5 FLS</t>
  </si>
  <si>
    <t>10456</t>
  </si>
  <si>
    <t>PAPEL GLITTER ROSA - COLMEIA A4 150G 10 FLS</t>
  </si>
  <si>
    <t>10495</t>
  </si>
  <si>
    <t>PAPEL GLITTER ROSA - CORACAO A4 150G 10 FLS</t>
  </si>
  <si>
    <t>10496</t>
  </si>
  <si>
    <t>PAPEL GLITTER ROSE GOLD A4 180G 5 FLS</t>
  </si>
  <si>
    <t>10538</t>
  </si>
  <si>
    <t>PAPEL GLITTER VERDE A4 180G 5 FLS</t>
  </si>
  <si>
    <t>10453</t>
  </si>
  <si>
    <t>PAPEL HOLOGRAFICO VERDE A4 120G 10 FLS</t>
  </si>
  <si>
    <t>10466</t>
  </si>
  <si>
    <t>PAPEL LAMICOTE AZUL A4 250G 10 FLS</t>
  </si>
  <si>
    <t>10521</t>
  </si>
  <si>
    <t>100148</t>
  </si>
  <si>
    <t>PAPEL LAMICOTE COBRE A4 250G 10 FLS</t>
  </si>
  <si>
    <t>10537</t>
  </si>
  <si>
    <t>100152</t>
  </si>
  <si>
    <t>PAPEL LAMICOTE HOLOGRAFICO ARCO IRIS A4 250G 10 FLS</t>
  </si>
  <si>
    <t>10566</t>
  </si>
  <si>
    <t>100154</t>
  </si>
  <si>
    <t>PAPEL LAMICOTE HOLOGRAFICO ROSE GOLD A4 250G 10 FLS</t>
  </si>
  <si>
    <t>10567</t>
  </si>
  <si>
    <t>100155</t>
  </si>
  <si>
    <t>PAPEL LAMICOTE HOLOGRAFICO ROXO A4 250G 10 FLS</t>
  </si>
  <si>
    <t>10568</t>
  </si>
  <si>
    <t>100156</t>
  </si>
  <si>
    <t>PAPEL LAMICOTE HOLOGRAFICO VERDE A4 250G 10 FLS</t>
  </si>
  <si>
    <t>10569</t>
  </si>
  <si>
    <t>100157</t>
  </si>
  <si>
    <t>PAPEL LAMICOTE HOLOGRAFICO VERMELHO A4 250G 10 FLS</t>
  </si>
  <si>
    <t>10570</t>
  </si>
  <si>
    <t>100158</t>
  </si>
  <si>
    <t>PAPEL LAMICOTE NOVO ROSE GOLD A4 250G 10 FLS</t>
  </si>
  <si>
    <t>10565</t>
  </si>
  <si>
    <t>100153</t>
  </si>
  <si>
    <t>PAPEL LAMICOTE OURO A4 250G 10 FLS</t>
  </si>
  <si>
    <t>10518</t>
  </si>
  <si>
    <t>100145</t>
  </si>
  <si>
    <t>PAPEL LAMICOTE OURO MINAS A4 250G 10 FLS</t>
  </si>
  <si>
    <t>10638</t>
  </si>
  <si>
    <t>PAPEL LAMICOTE PRATA A4 250G 10 FLS</t>
  </si>
  <si>
    <t>10519</t>
  </si>
  <si>
    <t>100146</t>
  </si>
  <si>
    <t>PAPEL LAMICOTE PRETO A4 250G 10 FLS</t>
  </si>
  <si>
    <t>10536</t>
  </si>
  <si>
    <t>100151</t>
  </si>
  <si>
    <t>PAPEL LAMICOTE ROSE GOLD A4 250G 10 FLS</t>
  </si>
  <si>
    <t>10520</t>
  </si>
  <si>
    <t>100147</t>
  </si>
  <si>
    <t>PAPEL LAMICOTE VERDE A4 250G 10 FLS</t>
  </si>
  <si>
    <t>10522</t>
  </si>
  <si>
    <t>100149</t>
  </si>
  <si>
    <t>PAPEL LAMICOTE VERMELHO A4 250G 10 FLS</t>
  </si>
  <si>
    <t>10523</t>
  </si>
  <si>
    <t>100150</t>
  </si>
  <si>
    <t>PAPEL MAGICO - ALFABETIZAÇÃO A4 1FL C/ BASTÃO</t>
  </si>
  <si>
    <t>10535</t>
  </si>
  <si>
    <t>100096</t>
  </si>
  <si>
    <t>PAPEL MAGICO A4 5 FLS C/ BASTAO</t>
  </si>
  <si>
    <t>10426</t>
  </si>
  <si>
    <t>100094</t>
  </si>
  <si>
    <t>PAPEL MAGICO ALFANUMERICO A4 1FL C/ BASTAO</t>
  </si>
  <si>
    <t>10511</t>
  </si>
  <si>
    <t>100095</t>
  </si>
  <si>
    <t>PAPEL METALIZADO BRANCO A4 150G 15 FLS</t>
  </si>
  <si>
    <t>10053</t>
  </si>
  <si>
    <t>100120</t>
  </si>
  <si>
    <t>PAPEL METALIZADO OURO A4 150G 15 FLS</t>
  </si>
  <si>
    <t>10054</t>
  </si>
  <si>
    <t>100121</t>
  </si>
  <si>
    <t>PAPEL METALIZADO OURO VELHO A4 150G 15 FLS</t>
  </si>
  <si>
    <t>10403</t>
  </si>
  <si>
    <t>100126</t>
  </si>
  <si>
    <t>PAPEL METALIZADO PRATA A4 150G 15 FLS</t>
  </si>
  <si>
    <t>10055</t>
  </si>
  <si>
    <t>100122</t>
  </si>
  <si>
    <t>PAPEL METALIZADO PRETO A4 150G 15 FLS</t>
  </si>
  <si>
    <t>10057</t>
  </si>
  <si>
    <t>100124</t>
  </si>
  <si>
    <t>PAPEL METALIZADO ROSA A4 150G 15 FLS</t>
  </si>
  <si>
    <t>10402</t>
  </si>
  <si>
    <t>100125</t>
  </si>
  <si>
    <t>PAPEL METALIZADO VERMELHO A4 150G 15 FLS</t>
  </si>
  <si>
    <t>10056</t>
  </si>
  <si>
    <t>100123</t>
  </si>
  <si>
    <t>PAPEL NEON AMARELO A4 180G 20 FLS</t>
  </si>
  <si>
    <t>10422</t>
  </si>
  <si>
    <t>100139</t>
  </si>
  <si>
    <t>PAPEL NEON LARANJA A4 180G 20 FLS</t>
  </si>
  <si>
    <t>10423</t>
  </si>
  <si>
    <t>100140</t>
  </si>
  <si>
    <t>PAPEL NEON PINK A4 180G 20 FLS</t>
  </si>
  <si>
    <t>10424</t>
  </si>
  <si>
    <t>100141</t>
  </si>
  <si>
    <t>PAPEL NEON ROXO A4 180G 20 FLS</t>
  </si>
  <si>
    <t>10552</t>
  </si>
  <si>
    <t>100143</t>
  </si>
  <si>
    <t>PAPEL NEON VERDE A4 180G 20 FLS</t>
  </si>
  <si>
    <t>10425</t>
  </si>
  <si>
    <t>100142</t>
  </si>
  <si>
    <t>PAPEL SUBLIMATICO A4 100G 100 FLS</t>
  </si>
  <si>
    <t>10524</t>
  </si>
  <si>
    <t>100159</t>
  </si>
  <si>
    <t>PLASTIFICACAO A3 C/50 LAMINAS 303mmX426mm (PVC LAMINACAO)</t>
  </si>
  <si>
    <t>10577</t>
  </si>
  <si>
    <t>100016</t>
  </si>
  <si>
    <t>PLASTIFICACAO A4 220mmX307mm C/ 100 LAMINAS (PVC LAMINACAO)</t>
  </si>
  <si>
    <t>10480</t>
  </si>
  <si>
    <t>100017</t>
  </si>
  <si>
    <t>PLASTIFICACAO A5 154MMX216MM C/ 100 LAMINAS (PVC LAMINAÇÃO)</t>
  </si>
  <si>
    <t>10590</t>
  </si>
  <si>
    <t>100018</t>
  </si>
  <si>
    <t>PLASTIFICACAO ID 80mmX110mm C/100 LAMINAS (PVC LAMINACAO)</t>
  </si>
  <si>
    <t>10578</t>
  </si>
  <si>
    <t>100019</t>
  </si>
  <si>
    <t>PLASTIFICADORA A4 OFF-L01 127V</t>
  </si>
  <si>
    <t>10573</t>
  </si>
  <si>
    <t>100020</t>
  </si>
  <si>
    <t>PLASTIFICADORA A4 OFF-L01- 220V</t>
  </si>
  <si>
    <t>10574</t>
  </si>
  <si>
    <t>100021</t>
  </si>
  <si>
    <t>PLASTIFICADORA GUILHOTINA A3 OFF-LG03 127V</t>
  </si>
  <si>
    <t>10575</t>
  </si>
  <si>
    <t>100022</t>
  </si>
  <si>
    <t>PLASTIFICADORA GUILHOTINA A3 OFF-LG03 220V</t>
  </si>
  <si>
    <t>10576</t>
  </si>
  <si>
    <t>100023</t>
  </si>
  <si>
    <t>PLUS AMARELO 180G A4 20 FLS</t>
  </si>
  <si>
    <t>10506</t>
  </si>
  <si>
    <t>100127</t>
  </si>
  <si>
    <t>PLUS AMARELO LUMI 120 A4 20 FLS</t>
  </si>
  <si>
    <t>10387</t>
  </si>
  <si>
    <t>PLUS AMARELO LUMI 180G A4 20 FLS</t>
  </si>
  <si>
    <t>10585</t>
  </si>
  <si>
    <t>100134</t>
  </si>
  <si>
    <t>PLUS AZUL 180G A4 20 FLS</t>
  </si>
  <si>
    <t>10507</t>
  </si>
  <si>
    <t>100128</t>
  </si>
  <si>
    <t>PLUS LARANJA 180G A4 20 FLS</t>
  </si>
  <si>
    <t>10583</t>
  </si>
  <si>
    <t>100132</t>
  </si>
  <si>
    <t>PLUS LILAS LUMI 180G A4 20 FLS</t>
  </si>
  <si>
    <t>10587</t>
  </si>
  <si>
    <t>100136</t>
  </si>
  <si>
    <t>PLUS MARROM 180G A4 20 FLS</t>
  </si>
  <si>
    <t>10584</t>
  </si>
  <si>
    <t>100133</t>
  </si>
  <si>
    <t>PLUS PINK LUMI 180G A4 20 FLS</t>
  </si>
  <si>
    <t>10586</t>
  </si>
  <si>
    <t>100135</t>
  </si>
  <si>
    <t>PLUS PRETO 180G A4 20 FLS</t>
  </si>
  <si>
    <t>10508</t>
  </si>
  <si>
    <t>100129</t>
  </si>
  <si>
    <t>PLUS VERDE 180G A4 20 FLS</t>
  </si>
  <si>
    <t>10509</t>
  </si>
  <si>
    <t>100130</t>
  </si>
  <si>
    <t>PLUS VERDE LUMI 180G A4 20 FLS</t>
  </si>
  <si>
    <t>10588</t>
  </si>
  <si>
    <t>100137</t>
  </si>
  <si>
    <t>PLUS VERMELHO 180G A4 20 FLS</t>
  </si>
  <si>
    <t>10510</t>
  </si>
  <si>
    <t>100131</t>
  </si>
  <si>
    <t>STICK CUBE BLOCO ADESIVO PARA RECADO 75mm x 75mm</t>
  </si>
  <si>
    <t>10483</t>
  </si>
  <si>
    <t>SUPORTE PARA LÃMINA DE CORTE OFF CUT - 1 UNIDADE</t>
  </si>
  <si>
    <t>10637</t>
  </si>
  <si>
    <t>100105</t>
  </si>
  <si>
    <t>TRANSFER PARA TECIDOS CLAROS A4 150G 10 FLS</t>
  </si>
  <si>
    <t>10608</t>
  </si>
  <si>
    <t>100160</t>
  </si>
  <si>
    <t>TRANSPARENCIA A4 JATO DE TINTA COM TARJA 150G 10 FLS</t>
  </si>
  <si>
    <t>10447</t>
  </si>
  <si>
    <t>100144</t>
  </si>
  <si>
    <t>Alíquota</t>
  </si>
  <si>
    <t xml:space="preserve">RJ </t>
  </si>
  <si>
    <t>Ali. Inter</t>
  </si>
  <si>
    <r>
      <t xml:space="preserve">TABELA DE ST ATUALIZADA
 PELO CONTABIL DIA 03/06/2024
</t>
    </r>
    <r>
      <rPr>
        <b/>
        <u/>
        <sz val="10"/>
        <color indexed="10"/>
        <rFont val="Cambria"/>
        <family val="1"/>
      </rPr>
      <t>ALTERAÇÃO SOMENTE NO ESTADO DE SP.</t>
    </r>
  </si>
  <si>
    <t>PRODUTO</t>
  </si>
  <si>
    <t>CFOP</t>
  </si>
  <si>
    <t>BA</t>
  </si>
  <si>
    <t>MG</t>
  </si>
  <si>
    <t>MT</t>
  </si>
  <si>
    <t>SP</t>
  </si>
  <si>
    <t>PR</t>
  </si>
  <si>
    <t>Simples N.</t>
  </si>
  <si>
    <t>Madeira e Opaline A3</t>
  </si>
  <si>
    <t>Off Stick</t>
  </si>
  <si>
    <t>Papel e Filme Carbono</t>
  </si>
  <si>
    <t>Bloco Offpinho</t>
  </si>
  <si>
    <t>Blocos (Nacionais)</t>
  </si>
  <si>
    <t xml:space="preserve"> OFF STICK - MG</t>
  </si>
  <si>
    <t>BASE 
DE CÁLCULO</t>
  </si>
  <si>
    <t>ALIQUOTA%</t>
  </si>
  <si>
    <t>VALOR 
DO IMPOSTO</t>
  </si>
  <si>
    <t xml:space="preserve">MVA </t>
  </si>
  <si>
    <t>VALOR DA SUBSTITUIÇÃO TRIBUTÁRIA DO PEDIDO</t>
  </si>
  <si>
    <t>Valor da Mercadoria</t>
  </si>
  <si>
    <t>PR (Simples Nac.)</t>
  </si>
  <si>
    <t>Icms ST</t>
  </si>
  <si>
    <t>Carbono</t>
  </si>
  <si>
    <t>IPI</t>
  </si>
  <si>
    <t>Opaline/ Madeira A3</t>
  </si>
  <si>
    <t>Mercadoria com Imposto</t>
  </si>
  <si>
    <t>Off stick</t>
  </si>
  <si>
    <t>Bloco 1º Offpinho</t>
  </si>
  <si>
    <t>Valor total do pedido</t>
  </si>
  <si>
    <t>RJ</t>
  </si>
  <si>
    <t>OPALINE A3 / MADEIRA A3 - MG</t>
  </si>
  <si>
    <t>BASE
 DE CÁLCULO</t>
  </si>
  <si>
    <t>ALIQUOTA %</t>
  </si>
  <si>
    <t>VALOR
 DO IMPOSTO</t>
  </si>
  <si>
    <t>MVA</t>
  </si>
  <si>
    <t>Mercadoria com imposto</t>
  </si>
  <si>
    <t>BLOCO PRIMEIRO OFFPINHO - MG</t>
  </si>
  <si>
    <t>BASE DE CALCULO</t>
  </si>
  <si>
    <t>VALOR DO IMPOSTO</t>
  </si>
  <si>
    <t>Valor da mercadoria</t>
  </si>
  <si>
    <t>Icms st</t>
  </si>
  <si>
    <t>BLOCO PRIMEIRO OFFPINHO - SP</t>
  </si>
  <si>
    <t>OPALINE A3 / MADEIRA A3 - SP</t>
  </si>
  <si>
    <t>OFF STICK - SP</t>
  </si>
  <si>
    <t xml:space="preserve"> OFF STICK - RJ</t>
  </si>
  <si>
    <t>ALIQUOTA</t>
  </si>
  <si>
    <t>OPALINE A3 / MADEIRA A3 - RJ</t>
  </si>
  <si>
    <t>BLOCO PRIMEIRO OFFPINHO - RJ</t>
  </si>
  <si>
    <t xml:space="preserve"> OFF STICK - MT</t>
  </si>
  <si>
    <t>OPALINE A3 / MADEIRA A3 - MT</t>
  </si>
  <si>
    <t>BLOCO PRIMEIRO OFFPINHO - MT</t>
  </si>
  <si>
    <t>OPALINE A3 / MADEIRA A3 PR SIMPLES NACIONAL</t>
  </si>
  <si>
    <t>BLOCO PRIMEIRO OFFPINHO - PR SIMPLES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</si>
</sst>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0.0"/>
    <numFmt numFmtId="168" formatCode="0.0%"/>
    <numFmt numFmtId="169" formatCode="00&quot;.&quot;000&quot;.&quot;000&quot;/&quot;0000&quot;-&quot;00"/>
    <numFmt numFmtId="170" formatCode="&quot;R$&quot;#,##0.00"/>
    <numFmt numFmtId="171" formatCode="_-[$R$-416]\ * #,##0.00_-;\-[$R$-416]\ * #,##0.00_-;_-[$R$-416]\ * &quot;-&quot;??_-;_-@_-"/>
  </numFmts>
  <fonts count="87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Open Sans"/>
      <family val="2"/>
    </font>
    <font>
      <sz val="8"/>
      <name val="Arial"/>
      <family val="2"/>
    </font>
    <font>
      <sz val="8"/>
      <name val="Andale Mono"/>
      <family val="3"/>
    </font>
    <font>
      <b/>
      <i/>
      <sz val="9"/>
      <name val="Andale Mono"/>
      <family val="3"/>
    </font>
    <font>
      <sz val="11"/>
      <name val="Andale Mono"/>
      <family val="3"/>
    </font>
    <font>
      <sz val="9"/>
      <name val="Andale Mono"/>
      <family val="3"/>
    </font>
    <font>
      <sz val="9"/>
      <name val="Arial"/>
      <family val="2"/>
    </font>
    <font>
      <b/>
      <i/>
      <sz val="9"/>
      <name val="Arial"/>
      <family val="2"/>
    </font>
    <font>
      <b/>
      <u/>
      <sz val="10"/>
      <color indexed="10"/>
      <name val="Cambria"/>
      <family val="1"/>
    </font>
    <font>
      <sz val="11"/>
      <name val="Bree Rg"/>
      <family val="3"/>
    </font>
    <font>
      <sz val="10"/>
      <color indexed="63"/>
      <name val="Bree Rg"/>
      <family val="3"/>
    </font>
    <font>
      <sz val="10"/>
      <color indexed="10"/>
      <name val="Bree Rg"/>
      <family val="3"/>
    </font>
    <font>
      <sz val="11"/>
      <name val="Arial"/>
      <family val="2"/>
    </font>
    <font>
      <sz val="12"/>
      <name val="Bree Rg"/>
      <family val="3"/>
    </font>
    <font>
      <sz val="10"/>
      <name val="Bree Rg"/>
      <family val="3"/>
    </font>
    <font>
      <sz val="12"/>
      <color indexed="17"/>
      <name val="Bree Rg"/>
      <family val="3"/>
    </font>
    <font>
      <sz val="12"/>
      <color indexed="10"/>
      <name val="Bree Rg"/>
      <family val="3"/>
    </font>
    <font>
      <sz val="10"/>
      <color indexed="60"/>
      <name val="Bree Rg"/>
      <family val="3"/>
    </font>
    <font>
      <b/>
      <sz val="10"/>
      <color indexed="63"/>
      <name val="Bree Rg"/>
      <family val="3"/>
    </font>
    <font>
      <sz val="11"/>
      <color indexed="10"/>
      <name val="Bree Rg"/>
      <family val="3"/>
    </font>
    <font>
      <u/>
      <sz val="10"/>
      <color indexed="10"/>
      <name val="Bree Rg"/>
      <family val="3"/>
    </font>
    <font>
      <sz val="10"/>
      <color indexed="57"/>
      <name val="Bree Rg"/>
      <family val="3"/>
    </font>
    <font>
      <u/>
      <sz val="10"/>
      <color indexed="63"/>
      <name val="Bree Rg"/>
      <family val="3"/>
    </font>
    <font>
      <b/>
      <u/>
      <sz val="16"/>
      <name val="Bree Rg"/>
      <family val="3"/>
    </font>
    <font>
      <sz val="11"/>
      <name val="Bree Lt"/>
      <family val="3"/>
    </font>
    <font>
      <b/>
      <sz val="12"/>
      <name val="Bree Rg"/>
      <family val="3"/>
    </font>
    <font>
      <b/>
      <sz val="14"/>
      <name val="Bree Rg"/>
      <family val="3"/>
    </font>
    <font>
      <b/>
      <u/>
      <sz val="14"/>
      <name val="Bree EB"/>
      <family val="3"/>
    </font>
    <font>
      <b/>
      <sz val="14"/>
      <name val="Bree EB"/>
      <family val="3"/>
    </font>
    <font>
      <b/>
      <u/>
      <sz val="14"/>
      <name val="Bree Rg"/>
      <family val="3"/>
    </font>
    <font>
      <b/>
      <u/>
      <sz val="12"/>
      <name val="Bree Rg"/>
      <family val="3"/>
    </font>
    <font>
      <b/>
      <sz val="10"/>
      <name val="Bree Rg"/>
      <family val="3"/>
    </font>
    <font>
      <b/>
      <sz val="11"/>
      <name val="Bree Rg"/>
      <family val="3"/>
    </font>
    <font>
      <u/>
      <sz val="11"/>
      <name val="Bree Rg"/>
      <family val="3"/>
    </font>
    <font>
      <b/>
      <u/>
      <sz val="14"/>
      <color indexed="60"/>
      <name val="Cambria"/>
      <family val="1"/>
    </font>
    <font>
      <b/>
      <sz val="9"/>
      <name val="Bree Rg"/>
      <family val="3"/>
    </font>
    <font>
      <b/>
      <i/>
      <sz val="9"/>
      <name val="Bree Rg"/>
      <family val="3"/>
    </font>
    <font>
      <sz val="9"/>
      <name val="Bree Rg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0"/>
      <name val="Arial"/>
      <family val="2"/>
    </font>
    <font>
      <b/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FF0000"/>
      <name val="Arial"/>
      <family val="2"/>
    </font>
    <font>
      <b/>
      <sz val="14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 tint="0.14999847407452621"/>
      <name val="Bree Rg"/>
      <family val="3"/>
    </font>
    <font>
      <b/>
      <sz val="14"/>
      <color theme="1"/>
      <name val="Bree Rg"/>
      <family val="3"/>
    </font>
    <font>
      <sz val="10"/>
      <color theme="1" tint="0.14999847407452621"/>
      <name val="Bree Rg"/>
      <family val="3"/>
    </font>
    <font>
      <b/>
      <sz val="9"/>
      <color theme="0"/>
      <name val="Bree Rg"/>
      <family val="3"/>
    </font>
    <font>
      <b/>
      <sz val="10"/>
      <color theme="1" tint="0.1499984740745262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color theme="1"/>
      <name val="Bree Rg"/>
      <family val="3"/>
    </font>
    <font>
      <sz val="10"/>
      <color rgb="FF0C9C43"/>
      <name val="Bree Rg"/>
      <family val="3"/>
    </font>
    <font>
      <sz val="10"/>
      <color theme="1"/>
      <name val="Bree Rg"/>
      <family val="3"/>
    </font>
    <font>
      <sz val="12"/>
      <color theme="1"/>
      <name val="Bree Rg"/>
      <family val="3"/>
    </font>
    <font>
      <sz val="10"/>
      <color rgb="FFFF0000"/>
      <name val="Bree Rg"/>
      <family val="3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14999847407452621"/>
      <name val="Bree Rg"/>
      <family val="3"/>
    </font>
    <font>
      <b/>
      <sz val="11"/>
      <color rgb="FFFF0000"/>
      <name val="Bree Lt"/>
      <family val="3"/>
    </font>
    <font>
      <b/>
      <sz val="14"/>
      <color rgb="FFC00000"/>
      <name val="Cambria"/>
      <family val="1"/>
      <scheme val="major"/>
    </font>
    <font>
      <b/>
      <sz val="9"/>
      <color rgb="FFFF0000"/>
      <name val="Bree Rg"/>
      <family val="3"/>
    </font>
    <font>
      <b/>
      <sz val="9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mbria"/>
      <family val="1"/>
      <scheme val="major"/>
    </font>
    <font>
      <sz val="10"/>
      <color rgb="FF262626"/>
      <name val="Bree Rg"/>
    </font>
    <font>
      <sz val="10"/>
      <color rgb="FFFF0000"/>
      <name val="Bree Rg"/>
    </font>
    <font>
      <sz val="10"/>
      <color rgb="FF333333"/>
      <name val="Bree Rg"/>
    </font>
    <font>
      <sz val="10"/>
      <color theme="1" tint="0.14999847407452621"/>
      <name val="Bree Rg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FDFC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D0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78964"/>
      </left>
      <right style="thin">
        <color rgb="FF378964"/>
      </right>
      <top style="thin">
        <color rgb="FF378964"/>
      </top>
      <bottom style="thin">
        <color rgb="FF378964"/>
      </bottom>
      <diagonal/>
    </border>
    <border>
      <left/>
      <right/>
      <top style="thin">
        <color rgb="FF378964"/>
      </top>
      <bottom style="thin">
        <color rgb="FF378964"/>
      </bottom>
      <diagonal/>
    </border>
    <border>
      <left/>
      <right style="thin">
        <color rgb="FF378964"/>
      </right>
      <top style="thin">
        <color rgb="FF378964"/>
      </top>
      <bottom style="thin">
        <color rgb="FF378964"/>
      </bottom>
      <diagonal/>
    </border>
    <border>
      <left style="thin">
        <color rgb="FF378964"/>
      </left>
      <right/>
      <top style="thin">
        <color rgb="FF378964"/>
      </top>
      <bottom style="thin">
        <color rgb="FF378964"/>
      </bottom>
      <diagonal/>
    </border>
    <border>
      <left style="dotted">
        <color rgb="FF286248"/>
      </left>
      <right style="dotted">
        <color rgb="FF286248"/>
      </right>
      <top style="dotted">
        <color rgb="FF286248"/>
      </top>
      <bottom style="dotted">
        <color rgb="FF286248"/>
      </bottom>
      <diagonal/>
    </border>
    <border>
      <left style="dotted">
        <color rgb="FF286248"/>
      </left>
      <right/>
      <top style="dotted">
        <color rgb="FF286248"/>
      </top>
      <bottom style="dotted">
        <color rgb="FF286248"/>
      </bottom>
      <diagonal/>
    </border>
    <border>
      <left style="medium">
        <color rgb="FF286248"/>
      </left>
      <right style="dotted">
        <color rgb="FF286248"/>
      </right>
      <top style="medium">
        <color rgb="FF286248"/>
      </top>
      <bottom/>
      <diagonal/>
    </border>
    <border>
      <left style="dotted">
        <color rgb="FF286248"/>
      </left>
      <right style="dotted">
        <color rgb="FF286248"/>
      </right>
      <top style="medium">
        <color rgb="FF286248"/>
      </top>
      <bottom/>
      <diagonal/>
    </border>
    <border>
      <left style="dotted">
        <color rgb="FF286248"/>
      </left>
      <right style="medium">
        <color rgb="FF286248"/>
      </right>
      <top style="medium">
        <color rgb="FF286248"/>
      </top>
      <bottom/>
      <diagonal/>
    </border>
    <border>
      <left style="medium">
        <color rgb="FF286248"/>
      </left>
      <right style="dotted">
        <color rgb="FF286248"/>
      </right>
      <top style="medium">
        <color rgb="FF286248"/>
      </top>
      <bottom style="dotted">
        <color rgb="FF286248"/>
      </bottom>
      <diagonal/>
    </border>
    <border>
      <left style="dotted">
        <color rgb="FF286248"/>
      </left>
      <right style="dotted">
        <color rgb="FF286248"/>
      </right>
      <top style="medium">
        <color rgb="FF286248"/>
      </top>
      <bottom style="dotted">
        <color rgb="FF286248"/>
      </bottom>
      <diagonal/>
    </border>
    <border>
      <left style="dotted">
        <color rgb="FF286248"/>
      </left>
      <right style="medium">
        <color rgb="FF286248"/>
      </right>
      <top style="medium">
        <color rgb="FF286248"/>
      </top>
      <bottom style="dotted">
        <color rgb="FF286248"/>
      </bottom>
      <diagonal/>
    </border>
    <border>
      <left style="medium">
        <color rgb="FF286248"/>
      </left>
      <right style="dotted">
        <color rgb="FF286248"/>
      </right>
      <top style="dotted">
        <color rgb="FF286248"/>
      </top>
      <bottom style="dotted">
        <color rgb="FF286248"/>
      </bottom>
      <diagonal/>
    </border>
    <border>
      <left style="dotted">
        <color rgb="FF286248"/>
      </left>
      <right style="medium">
        <color rgb="FF286248"/>
      </right>
      <top style="dotted">
        <color rgb="FF286248"/>
      </top>
      <bottom style="dotted">
        <color rgb="FF286248"/>
      </bottom>
      <diagonal/>
    </border>
    <border>
      <left style="medium">
        <color rgb="FF286248"/>
      </left>
      <right style="dotted">
        <color rgb="FF286248"/>
      </right>
      <top style="dotted">
        <color rgb="FF286248"/>
      </top>
      <bottom style="medium">
        <color rgb="FF286248"/>
      </bottom>
      <diagonal/>
    </border>
    <border>
      <left style="dotted">
        <color rgb="FF286248"/>
      </left>
      <right style="dotted">
        <color rgb="FF286248"/>
      </right>
      <top style="dotted">
        <color rgb="FF286248"/>
      </top>
      <bottom style="medium">
        <color rgb="FF286248"/>
      </bottom>
      <diagonal/>
    </border>
    <border>
      <left style="dotted">
        <color rgb="FF286248"/>
      </left>
      <right style="medium">
        <color rgb="FF286248"/>
      </right>
      <top style="dotted">
        <color rgb="FF286248"/>
      </top>
      <bottom style="medium">
        <color rgb="FF286248"/>
      </bottom>
      <diagonal/>
    </border>
    <border>
      <left style="medium">
        <color rgb="FF286248"/>
      </left>
      <right style="dotted">
        <color rgb="FF286248"/>
      </right>
      <top style="dotted">
        <color rgb="FF286248"/>
      </top>
      <bottom/>
      <diagonal/>
    </border>
    <border>
      <left style="dotted">
        <color rgb="FF286248"/>
      </left>
      <right style="dotted">
        <color rgb="FF286248"/>
      </right>
      <top style="dotted">
        <color rgb="FF286248"/>
      </top>
      <bottom/>
      <diagonal/>
    </border>
    <border>
      <left style="dotted">
        <color rgb="FF286248"/>
      </left>
      <right style="medium">
        <color rgb="FF286248"/>
      </right>
      <top style="dotted">
        <color rgb="FF286248"/>
      </top>
      <bottom/>
      <diagonal/>
    </border>
    <border>
      <left style="medium">
        <color rgb="FF286248"/>
      </left>
      <right/>
      <top style="medium">
        <color rgb="FF286248"/>
      </top>
      <bottom style="thin">
        <color indexed="64"/>
      </bottom>
      <diagonal/>
    </border>
    <border>
      <left style="medium">
        <color rgb="FF286248"/>
      </left>
      <right/>
      <top style="thin">
        <color indexed="64"/>
      </top>
      <bottom style="thin">
        <color indexed="64"/>
      </bottom>
      <diagonal/>
    </border>
    <border>
      <left style="medium">
        <color rgb="FF286248"/>
      </left>
      <right/>
      <top style="thin">
        <color indexed="64"/>
      </top>
      <bottom style="medium">
        <color rgb="FF286248"/>
      </bottom>
      <diagonal/>
    </border>
    <border>
      <left style="medium">
        <color rgb="FF286248"/>
      </left>
      <right/>
      <top style="thin">
        <color indexed="64"/>
      </top>
      <bottom style="medium">
        <color indexed="64"/>
      </bottom>
      <diagonal/>
    </border>
    <border>
      <left style="medium">
        <color rgb="FF286248"/>
      </left>
      <right/>
      <top style="thin">
        <color indexed="64"/>
      </top>
      <bottom/>
      <diagonal/>
    </border>
    <border>
      <left style="medium">
        <color rgb="FF286248"/>
      </left>
      <right/>
      <top style="medium">
        <color indexed="64"/>
      </top>
      <bottom style="medium">
        <color indexed="64"/>
      </bottom>
      <diagonal/>
    </border>
    <border>
      <left style="medium">
        <color rgb="FF286248"/>
      </left>
      <right style="dotted">
        <color rgb="FF286248"/>
      </right>
      <top style="medium">
        <color rgb="FF286248"/>
      </top>
      <bottom style="medium">
        <color rgb="FF286248"/>
      </bottom>
      <diagonal/>
    </border>
    <border>
      <left style="dotted">
        <color rgb="FF286248"/>
      </left>
      <right style="dotted">
        <color rgb="FF286248"/>
      </right>
      <top style="medium">
        <color rgb="FF286248"/>
      </top>
      <bottom style="medium">
        <color rgb="FF286248"/>
      </bottom>
      <diagonal/>
    </border>
    <border>
      <left style="dotted">
        <color rgb="FF286248"/>
      </left>
      <right style="medium">
        <color rgb="FF286248"/>
      </right>
      <top style="medium">
        <color rgb="FF286248"/>
      </top>
      <bottom style="medium">
        <color rgb="FF286248"/>
      </bottom>
      <diagonal/>
    </border>
    <border>
      <left style="medium">
        <color rgb="FF286248"/>
      </left>
      <right/>
      <top style="medium">
        <color rgb="FF286248"/>
      </top>
      <bottom style="medium">
        <color rgb="FF286248"/>
      </bottom>
      <diagonal/>
    </border>
    <border>
      <left style="thin">
        <color rgb="FF378964"/>
      </left>
      <right style="thin">
        <color indexed="64"/>
      </right>
      <top style="thin">
        <color rgb="FF378964"/>
      </top>
      <bottom/>
      <diagonal/>
    </border>
    <border>
      <left style="thin">
        <color indexed="64"/>
      </left>
      <right style="thin">
        <color indexed="64"/>
      </right>
      <top style="thin">
        <color rgb="FF378964"/>
      </top>
      <bottom/>
      <diagonal/>
    </border>
    <border>
      <left style="thin">
        <color indexed="64"/>
      </left>
      <right style="thin">
        <color rgb="FF378964"/>
      </right>
      <top style="thin">
        <color rgb="FF378964"/>
      </top>
      <bottom/>
      <diagonal/>
    </border>
    <border>
      <left style="thin">
        <color rgb="FF378964"/>
      </left>
      <right/>
      <top style="thin">
        <color rgb="FF378964"/>
      </top>
      <bottom/>
      <diagonal/>
    </border>
    <border>
      <left/>
      <right/>
      <top style="thin">
        <color rgb="FF378964"/>
      </top>
      <bottom/>
      <diagonal/>
    </border>
    <border>
      <left/>
      <right style="thin">
        <color rgb="FF378964"/>
      </right>
      <top style="thin">
        <color rgb="FF3789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/>
      <right/>
      <top style="dotted">
        <color rgb="FF286248"/>
      </top>
      <bottom style="dotted">
        <color rgb="FF286248"/>
      </bottom>
      <diagonal/>
    </border>
    <border>
      <left/>
      <right style="dotted">
        <color rgb="FF286248"/>
      </right>
      <top style="dotted">
        <color rgb="FF286248"/>
      </top>
      <bottom style="dotted">
        <color rgb="FF286248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46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44">
    <xf numFmtId="0" fontId="0" fillId="0" borderId="0" xfId="0"/>
    <xf numFmtId="165" fontId="0" fillId="0" borderId="0" xfId="2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5" fontId="6" fillId="0" borderId="0" xfId="2" applyFont="1"/>
    <xf numFmtId="0" fontId="7" fillId="2" borderId="0" xfId="0" applyFont="1" applyFill="1" applyAlignment="1">
      <alignment horizontal="center"/>
    </xf>
    <xf numFmtId="165" fontId="0" fillId="0" borderId="1" xfId="2" applyFont="1" applyBorder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8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13" fillId="3" borderId="0" xfId="0" applyFont="1" applyFill="1" applyAlignment="1">
      <alignment vertical="center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6" fillId="0" borderId="0" xfId="0" applyFont="1" applyBorder="1" applyAlignment="1"/>
    <xf numFmtId="0" fontId="49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49" fillId="4" borderId="3" xfId="0" applyFont="1" applyFill="1" applyBorder="1" applyAlignment="1">
      <alignment horizontal="center" vertical="center"/>
    </xf>
    <xf numFmtId="9" fontId="50" fillId="5" borderId="4" xfId="0" applyNumberFormat="1" applyFont="1" applyFill="1" applyBorder="1" applyAlignment="1">
      <alignment horizontal="center"/>
    </xf>
    <xf numFmtId="9" fontId="50" fillId="6" borderId="4" xfId="0" applyNumberFormat="1" applyFont="1" applyFill="1" applyBorder="1" applyAlignment="1">
      <alignment horizontal="center"/>
    </xf>
    <xf numFmtId="9" fontId="50" fillId="7" borderId="4" xfId="0" applyNumberFormat="1" applyFont="1" applyFill="1" applyBorder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0" fillId="9" borderId="4" xfId="0" applyFont="1" applyFill="1" applyBorder="1" applyAlignment="1">
      <alignment horizontal="center"/>
    </xf>
    <xf numFmtId="0" fontId="50" fillId="10" borderId="4" xfId="0" applyFont="1" applyFill="1" applyBorder="1" applyAlignment="1">
      <alignment horizontal="center"/>
    </xf>
    <xf numFmtId="10" fontId="51" fillId="9" borderId="4" xfId="0" applyNumberFormat="1" applyFont="1" applyFill="1" applyBorder="1" applyAlignment="1">
      <alignment horizontal="center"/>
    </xf>
    <xf numFmtId="10" fontId="51" fillId="10" borderId="4" xfId="0" applyNumberFormat="1" applyFont="1" applyFill="1" applyBorder="1" applyAlignment="1">
      <alignment horizontal="center"/>
    </xf>
    <xf numFmtId="0" fontId="50" fillId="8" borderId="4" xfId="0" applyFont="1" applyFill="1" applyBorder="1"/>
    <xf numFmtId="0" fontId="51" fillId="8" borderId="4" xfId="0" applyFont="1" applyFill="1" applyBorder="1"/>
    <xf numFmtId="0" fontId="51" fillId="8" borderId="4" xfId="0" applyFont="1" applyFill="1" applyBorder="1" applyAlignment="1">
      <alignment horizontal="center"/>
    </xf>
    <xf numFmtId="0" fontId="52" fillId="0" borderId="2" xfId="0" applyFont="1" applyBorder="1"/>
    <xf numFmtId="0" fontId="52" fillId="0" borderId="5" xfId="0" applyFont="1" applyBorder="1"/>
    <xf numFmtId="165" fontId="52" fillId="0" borderId="0" xfId="2" applyFont="1" applyBorder="1" applyAlignment="1">
      <alignment horizontal="center"/>
    </xf>
    <xf numFmtId="9" fontId="52" fillId="0" borderId="0" xfId="0" applyNumberFormat="1" applyFont="1" applyBorder="1" applyAlignment="1">
      <alignment horizontal="center"/>
    </xf>
    <xf numFmtId="165" fontId="52" fillId="0" borderId="0" xfId="2" applyFont="1" applyBorder="1"/>
    <xf numFmtId="9" fontId="52" fillId="4" borderId="3" xfId="0" applyNumberFormat="1" applyFont="1" applyFill="1" applyBorder="1" applyAlignment="1">
      <alignment horizontal="center" vertical="center"/>
    </xf>
    <xf numFmtId="44" fontId="52" fillId="4" borderId="0" xfId="0" applyNumberFormat="1" applyFont="1" applyFill="1" applyBorder="1"/>
    <xf numFmtId="0" fontId="52" fillId="0" borderId="3" xfId="0" applyFont="1" applyBorder="1"/>
    <xf numFmtId="10" fontId="52" fillId="0" borderId="0" xfId="0" applyNumberFormat="1" applyFont="1" applyBorder="1" applyAlignment="1">
      <alignment horizontal="center"/>
    </xf>
    <xf numFmtId="44" fontId="52" fillId="0" borderId="0" xfId="0" applyNumberFormat="1" applyFont="1" applyBorder="1"/>
    <xf numFmtId="0" fontId="52" fillId="0" borderId="0" xfId="0" applyFont="1" applyBorder="1"/>
    <xf numFmtId="44" fontId="52" fillId="0" borderId="3" xfId="0" applyNumberFormat="1" applyFont="1" applyBorder="1"/>
    <xf numFmtId="44" fontId="52" fillId="0" borderId="6" xfId="0" applyNumberFormat="1" applyFont="1" applyBorder="1"/>
    <xf numFmtId="0" fontId="52" fillId="0" borderId="6" xfId="0" applyFont="1" applyBorder="1"/>
    <xf numFmtId="0" fontId="52" fillId="0" borderId="7" xfId="0" applyFont="1" applyBorder="1"/>
    <xf numFmtId="0" fontId="49" fillId="0" borderId="0" xfId="0" applyFont="1" applyFill="1" applyBorder="1" applyAlignment="1">
      <alignment horizontal="center" vertical="center"/>
    </xf>
    <xf numFmtId="9" fontId="52" fillId="0" borderId="0" xfId="0" applyNumberFormat="1" applyFont="1" applyFill="1" applyBorder="1" applyAlignment="1">
      <alignment horizontal="center" vertical="center"/>
    </xf>
    <xf numFmtId="0" fontId="53" fillId="0" borderId="0" xfId="0" applyFont="1" applyBorder="1" applyAlignment="1"/>
    <xf numFmtId="9" fontId="52" fillId="4" borderId="3" xfId="0" applyNumberFormat="1" applyFont="1" applyFill="1" applyBorder="1"/>
    <xf numFmtId="10" fontId="52" fillId="4" borderId="3" xfId="0" applyNumberFormat="1" applyFont="1" applyFill="1" applyBorder="1" applyAlignment="1">
      <alignment horizontal="center" vertical="center"/>
    </xf>
    <xf numFmtId="10" fontId="52" fillId="4" borderId="3" xfId="0" applyNumberFormat="1" applyFont="1" applyFill="1" applyBorder="1"/>
    <xf numFmtId="165" fontId="3" fillId="0" borderId="0" xfId="2" applyFont="1"/>
    <xf numFmtId="0" fontId="3" fillId="11" borderId="0" xfId="1" applyFont="1" applyFill="1" applyBorder="1" applyAlignment="1" applyProtection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168" fontId="50" fillId="9" borderId="4" xfId="0" applyNumberFormat="1" applyFont="1" applyFill="1" applyBorder="1" applyAlignment="1">
      <alignment horizontal="center"/>
    </xf>
    <xf numFmtId="0" fontId="54" fillId="0" borderId="0" xfId="0" applyFont="1" applyFill="1"/>
    <xf numFmtId="14" fontId="54" fillId="0" borderId="0" xfId="0" applyNumberFormat="1" applyFont="1" applyFill="1"/>
    <xf numFmtId="0" fontId="0" fillId="0" borderId="0" xfId="0" applyBorder="1" applyAlignment="1" applyProtection="1">
      <alignment horizontal="center"/>
      <protection locked="0"/>
    </xf>
    <xf numFmtId="0" fontId="55" fillId="0" borderId="0" xfId="0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5" fontId="6" fillId="0" borderId="0" xfId="2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71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center"/>
      <protection locked="0"/>
    </xf>
    <xf numFmtId="171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right"/>
    </xf>
    <xf numFmtId="0" fontId="15" fillId="3" borderId="0" xfId="0" applyFont="1" applyFill="1" applyBorder="1" applyAlignment="1">
      <alignment horizontal="center" vertical="center" wrapText="1"/>
    </xf>
    <xf numFmtId="9" fontId="56" fillId="5" borderId="4" xfId="0" applyNumberFormat="1" applyFont="1" applyFill="1" applyBorder="1" applyAlignment="1">
      <alignment horizontal="center"/>
    </xf>
    <xf numFmtId="0" fontId="56" fillId="7" borderId="4" xfId="0" applyFont="1" applyFill="1" applyBorder="1" applyAlignment="1">
      <alignment horizontal="center"/>
    </xf>
    <xf numFmtId="0" fontId="56" fillId="6" borderId="4" xfId="0" applyFont="1" applyFill="1" applyBorder="1" applyAlignment="1">
      <alignment horizontal="center"/>
    </xf>
    <xf numFmtId="9" fontId="56" fillId="12" borderId="4" xfId="0" applyNumberFormat="1" applyFont="1" applyFill="1" applyBorder="1" applyAlignment="1">
      <alignment horizontal="center"/>
    </xf>
    <xf numFmtId="10" fontId="56" fillId="6" borderId="4" xfId="0" applyNumberFormat="1" applyFont="1" applyFill="1" applyBorder="1" applyAlignment="1">
      <alignment horizontal="center"/>
    </xf>
    <xf numFmtId="10" fontId="56" fillId="7" borderId="4" xfId="0" applyNumberFormat="1" applyFont="1" applyFill="1" applyBorder="1" applyAlignment="1">
      <alignment horizontal="center"/>
    </xf>
    <xf numFmtId="10" fontId="56" fillId="12" borderId="4" xfId="0" applyNumberFormat="1" applyFont="1" applyFill="1" applyBorder="1" applyAlignment="1">
      <alignment horizontal="center"/>
    </xf>
    <xf numFmtId="0" fontId="46" fillId="0" borderId="0" xfId="8"/>
    <xf numFmtId="0" fontId="57" fillId="0" borderId="0" xfId="8" applyFont="1" applyAlignment="1" applyProtection="1">
      <alignment horizontal="center" vertical="center"/>
      <protection locked="0"/>
    </xf>
    <xf numFmtId="49" fontId="57" fillId="0" borderId="0" xfId="8" applyNumberFormat="1" applyFont="1" applyAlignment="1" applyProtection="1">
      <alignment horizontal="center" vertical="center"/>
      <protection locked="0"/>
    </xf>
    <xf numFmtId="9" fontId="57" fillId="0" borderId="0" xfId="8" applyNumberFormat="1" applyFont="1" applyAlignment="1" applyProtection="1">
      <alignment horizontal="center" vertical="center"/>
      <protection locked="0"/>
    </xf>
    <xf numFmtId="10" fontId="57" fillId="0" borderId="0" xfId="8" applyNumberFormat="1" applyFont="1" applyAlignment="1" applyProtection="1">
      <alignment horizontal="center" vertical="center"/>
      <protection locked="0"/>
    </xf>
    <xf numFmtId="0" fontId="58" fillId="0" borderId="0" xfId="8" applyFont="1" applyAlignment="1" applyProtection="1">
      <alignment horizontal="center" vertical="center"/>
      <protection locked="0"/>
    </xf>
    <xf numFmtId="49" fontId="58" fillId="0" borderId="0" xfId="8" applyNumberFormat="1" applyFont="1" applyAlignment="1" applyProtection="1">
      <alignment horizontal="center" vertical="center"/>
      <protection locked="0"/>
    </xf>
    <xf numFmtId="49" fontId="58" fillId="0" borderId="0" xfId="8" applyNumberFormat="1" applyFont="1" applyAlignment="1" applyProtection="1">
      <alignment horizontal="left" vertical="center"/>
      <protection locked="0"/>
    </xf>
    <xf numFmtId="49" fontId="59" fillId="0" borderId="0" xfId="8" applyNumberFormat="1" applyFont="1" applyAlignment="1" applyProtection="1">
      <alignment horizontal="left" vertical="center"/>
      <protection locked="0"/>
    </xf>
    <xf numFmtId="0" fontId="58" fillId="0" borderId="0" xfId="8" applyFont="1" applyAlignment="1" applyProtection="1">
      <alignment horizontal="left" vertical="center"/>
      <protection locked="0"/>
    </xf>
    <xf numFmtId="49" fontId="3" fillId="0" borderId="0" xfId="8" applyNumberFormat="1" applyFont="1" applyAlignment="1" applyProtection="1">
      <alignment horizontal="center" vertical="center"/>
      <protection locked="0"/>
    </xf>
    <xf numFmtId="49" fontId="3" fillId="0" borderId="0" xfId="8" applyNumberFormat="1" applyFont="1" applyAlignment="1" applyProtection="1">
      <alignment horizontal="left" vertical="center"/>
      <protection locked="0"/>
    </xf>
    <xf numFmtId="49" fontId="60" fillId="0" borderId="0" xfId="8" applyNumberFormat="1" applyFont="1" applyAlignment="1" applyProtection="1">
      <alignment horizontal="left" vertical="center"/>
      <protection locked="0"/>
    </xf>
    <xf numFmtId="1" fontId="58" fillId="0" borderId="0" xfId="8" applyNumberFormat="1" applyFont="1" applyAlignment="1" applyProtection="1">
      <alignment horizontal="center" vertical="center"/>
      <protection locked="0"/>
    </xf>
    <xf numFmtId="49" fontId="57" fillId="13" borderId="0" xfId="8" applyNumberFormat="1" applyFont="1" applyFill="1" applyAlignment="1" applyProtection="1">
      <alignment horizontal="center" vertical="center"/>
      <protection locked="0"/>
    </xf>
    <xf numFmtId="0" fontId="61" fillId="0" borderId="0" xfId="8" applyFont="1" applyAlignment="1" applyProtection="1">
      <alignment horizontal="center" vertical="center" wrapText="1"/>
      <protection locked="0"/>
    </xf>
    <xf numFmtId="1" fontId="61" fillId="0" borderId="0" xfId="8" applyNumberFormat="1" applyFont="1" applyAlignment="1" applyProtection="1">
      <alignment horizontal="center" vertical="center" wrapText="1"/>
      <protection locked="0"/>
    </xf>
    <xf numFmtId="0" fontId="62" fillId="14" borderId="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3" borderId="0" xfId="0" applyFont="1" applyFill="1" applyProtection="1">
      <protection locked="0"/>
    </xf>
    <xf numFmtId="0" fontId="17" fillId="14" borderId="1" xfId="0" applyFont="1" applyFill="1" applyBorder="1" applyAlignment="1"/>
    <xf numFmtId="0" fontId="17" fillId="14" borderId="8" xfId="0" applyFont="1" applyFill="1" applyBorder="1" applyAlignment="1"/>
    <xf numFmtId="0" fontId="63" fillId="15" borderId="0" xfId="0" applyFont="1" applyFill="1" applyBorder="1" applyAlignment="1">
      <alignment vertical="center" wrapText="1"/>
    </xf>
    <xf numFmtId="9" fontId="64" fillId="3" borderId="9" xfId="9" applyFont="1" applyFill="1" applyBorder="1" applyAlignment="1" applyProtection="1">
      <alignment horizontal="center" vertical="center"/>
      <protection locked="0"/>
    </xf>
    <xf numFmtId="9" fontId="64" fillId="3" borderId="10" xfId="9" applyFont="1" applyFill="1" applyBorder="1" applyAlignment="1" applyProtection="1">
      <alignment horizontal="center" vertical="center"/>
      <protection locked="0"/>
    </xf>
    <xf numFmtId="9" fontId="64" fillId="3" borderId="11" xfId="9" applyFont="1" applyFill="1" applyBorder="1" applyAlignment="1" applyProtection="1">
      <alignment horizontal="center" vertical="center"/>
      <protection locked="0"/>
    </xf>
    <xf numFmtId="9" fontId="64" fillId="3" borderId="12" xfId="9" applyFont="1" applyFill="1" applyBorder="1" applyAlignment="1" applyProtection="1">
      <alignment horizontal="center" vertical="center"/>
      <protection locked="0"/>
    </xf>
    <xf numFmtId="9" fontId="64" fillId="3" borderId="13" xfId="9" applyFont="1" applyFill="1" applyBorder="1" applyAlignment="1" applyProtection="1">
      <alignment horizontal="center" vertical="center"/>
      <protection locked="0"/>
    </xf>
    <xf numFmtId="9" fontId="64" fillId="3" borderId="14" xfId="9" applyFont="1" applyFill="1" applyBorder="1" applyAlignment="1" applyProtection="1">
      <alignment horizontal="center" vertical="center"/>
      <protection locked="0"/>
    </xf>
    <xf numFmtId="9" fontId="64" fillId="3" borderId="15" xfId="9" applyFont="1" applyFill="1" applyBorder="1" applyAlignment="1" applyProtection="1">
      <alignment horizontal="center" vertical="center"/>
      <protection locked="0"/>
    </xf>
    <xf numFmtId="9" fontId="64" fillId="3" borderId="16" xfId="9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15" borderId="0" xfId="0" applyFont="1" applyFill="1" applyBorder="1" applyAlignment="1">
      <alignment vertical="center" wrapText="1"/>
    </xf>
    <xf numFmtId="0" fontId="10" fillId="15" borderId="0" xfId="0" applyFont="1" applyFill="1" applyAlignment="1">
      <alignment vertical="center" wrapText="1"/>
    </xf>
    <xf numFmtId="0" fontId="12" fillId="15" borderId="0" xfId="0" applyFont="1" applyFill="1" applyAlignment="1">
      <alignment vertical="center" wrapText="1"/>
    </xf>
    <xf numFmtId="0" fontId="13" fillId="15" borderId="0" xfId="0" applyFont="1" applyFill="1" applyAlignment="1">
      <alignment vertical="center" wrapText="1"/>
    </xf>
    <xf numFmtId="0" fontId="13" fillId="15" borderId="0" xfId="0" applyFont="1" applyFill="1" applyBorder="1" applyAlignment="1">
      <alignment vertical="center" wrapText="1"/>
    </xf>
    <xf numFmtId="0" fontId="12" fillId="15" borderId="0" xfId="0" applyFont="1" applyFill="1" applyBorder="1" applyAlignment="1">
      <alignment vertical="center" wrapText="1"/>
    </xf>
    <xf numFmtId="0" fontId="15" fillId="15" borderId="0" xfId="0" applyFont="1" applyFill="1" applyBorder="1" applyAlignment="1">
      <alignment vertical="center" wrapText="1"/>
    </xf>
    <xf numFmtId="0" fontId="14" fillId="15" borderId="0" xfId="0" applyFont="1" applyFill="1" applyBorder="1" applyAlignment="1">
      <alignment horizontal="left"/>
    </xf>
    <xf numFmtId="0" fontId="3" fillId="15" borderId="0" xfId="0" applyFont="1" applyFill="1" applyBorder="1"/>
    <xf numFmtId="0" fontId="14" fillId="15" borderId="0" xfId="0" applyFont="1" applyFill="1" applyBorder="1"/>
    <xf numFmtId="0" fontId="14" fillId="15" borderId="0" xfId="0" applyFont="1" applyFill="1" applyBorder="1" applyAlignment="1">
      <alignment horizontal="center"/>
    </xf>
    <xf numFmtId="0" fontId="12" fillId="15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vertical="center" wrapText="1"/>
    </xf>
    <xf numFmtId="0" fontId="0" fillId="15" borderId="0" xfId="0" applyFill="1" applyBorder="1"/>
    <xf numFmtId="0" fontId="43" fillId="14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left" vertical="center"/>
    </xf>
    <xf numFmtId="0" fontId="43" fillId="2" borderId="0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left" vertical="center" wrapText="1"/>
    </xf>
    <xf numFmtId="0" fontId="44" fillId="2" borderId="0" xfId="0" applyFont="1" applyFill="1" applyBorder="1" applyAlignment="1" applyProtection="1">
      <alignment horizontal="left" vertical="center" wrapText="1"/>
      <protection locked="0"/>
    </xf>
    <xf numFmtId="0" fontId="43" fillId="0" borderId="28" xfId="0" applyFont="1" applyFill="1" applyBorder="1" applyAlignment="1">
      <alignment vertical="center" wrapText="1"/>
    </xf>
    <xf numFmtId="0" fontId="65" fillId="0" borderId="28" xfId="0" applyFont="1" applyFill="1" applyBorder="1" applyAlignment="1">
      <alignment vertical="center" wrapText="1"/>
    </xf>
    <xf numFmtId="0" fontId="65" fillId="0" borderId="29" xfId="0" applyFont="1" applyFill="1" applyBorder="1" applyAlignment="1">
      <alignment vertical="center" wrapText="1"/>
    </xf>
    <xf numFmtId="0" fontId="43" fillId="0" borderId="28" xfId="0" applyFont="1" applyFill="1" applyBorder="1" applyAlignment="1">
      <alignment horizontal="right"/>
    </xf>
    <xf numFmtId="0" fontId="43" fillId="0" borderId="28" xfId="0" applyFont="1" applyFill="1" applyBorder="1" applyAlignment="1"/>
    <xf numFmtId="0" fontId="43" fillId="0" borderId="29" xfId="0" applyFont="1" applyFill="1" applyBorder="1" applyAlignment="1"/>
    <xf numFmtId="0" fontId="43" fillId="0" borderId="28" xfId="0" applyFont="1" applyFill="1" applyBorder="1" applyAlignment="1">
      <alignment horizontal="center" vertical="center"/>
    </xf>
    <xf numFmtId="0" fontId="43" fillId="0" borderId="29" xfId="0" applyFont="1" applyFill="1" applyBorder="1" applyAlignment="1">
      <alignment horizontal="left"/>
    </xf>
    <xf numFmtId="0" fontId="39" fillId="0" borderId="28" xfId="0" applyFont="1" applyFill="1" applyBorder="1"/>
    <xf numFmtId="0" fontId="43" fillId="0" borderId="29" xfId="0" applyFont="1" applyFill="1" applyBorder="1" applyAlignment="1">
      <alignment horizontal="center" vertical="center" wrapText="1"/>
    </xf>
    <xf numFmtId="0" fontId="43" fillId="0" borderId="30" xfId="0" applyFont="1" applyFill="1" applyBorder="1"/>
    <xf numFmtId="0" fontId="43" fillId="0" borderId="28" xfId="0" applyFont="1" applyFill="1" applyBorder="1"/>
    <xf numFmtId="0" fontId="43" fillId="0" borderId="28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 applyProtection="1">
      <alignment horizontal="center" vertical="center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2" borderId="0" xfId="0" applyFont="1" applyFill="1" applyBorder="1" applyAlignment="1" applyProtection="1">
      <alignment vertical="center" wrapText="1"/>
      <protection locked="0"/>
    </xf>
    <xf numFmtId="0" fontId="45" fillId="2" borderId="0" xfId="0" applyFont="1" applyFill="1" applyBorder="1" applyAlignment="1" applyProtection="1">
      <alignment horizontal="center" vertical="center"/>
      <protection locked="0"/>
    </xf>
    <xf numFmtId="170" fontId="45" fillId="2" borderId="0" xfId="2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>
      <alignment vertical="center" wrapText="1"/>
    </xf>
    <xf numFmtId="0" fontId="45" fillId="2" borderId="0" xfId="0" applyFont="1" applyFill="1" applyBorder="1" applyAlignment="1">
      <alignment vertical="center" wrapText="1"/>
    </xf>
    <xf numFmtId="0" fontId="43" fillId="2" borderId="0" xfId="0" applyFont="1" applyFill="1" applyBorder="1" applyAlignment="1" applyProtection="1">
      <alignment vertical="center" wrapText="1"/>
      <protection locked="0"/>
    </xf>
    <xf numFmtId="0" fontId="43" fillId="2" borderId="0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15" borderId="31" xfId="0" applyFont="1" applyFill="1" applyBorder="1" applyAlignment="1">
      <alignment horizontal="center" vertical="center"/>
    </xf>
    <xf numFmtId="165" fontId="66" fillId="15" borderId="31" xfId="0" applyNumberFormat="1" applyFont="1" applyFill="1" applyBorder="1" applyAlignment="1" applyProtection="1">
      <protection locked="0"/>
    </xf>
    <xf numFmtId="14" fontId="67" fillId="14" borderId="31" xfId="0" applyNumberFormat="1" applyFont="1" applyFill="1" applyBorder="1" applyAlignment="1" applyProtection="1">
      <alignment horizontal="left" vertical="center"/>
      <protection locked="0"/>
    </xf>
    <xf numFmtId="9" fontId="64" fillId="3" borderId="17" xfId="9" applyFont="1" applyFill="1" applyBorder="1" applyAlignment="1" applyProtection="1">
      <alignment horizontal="center" vertical="center"/>
      <protection locked="0"/>
    </xf>
    <xf numFmtId="9" fontId="64" fillId="3" borderId="18" xfId="9" applyFont="1" applyFill="1" applyBorder="1" applyAlignment="1" applyProtection="1">
      <alignment horizontal="center" vertical="center"/>
      <protection locked="0"/>
    </xf>
    <xf numFmtId="9" fontId="64" fillId="3" borderId="19" xfId="9" applyFont="1" applyFill="1" applyBorder="1" applyAlignment="1" applyProtection="1">
      <alignment horizontal="center" vertical="center"/>
      <protection locked="0"/>
    </xf>
    <xf numFmtId="165" fontId="68" fillId="14" borderId="33" xfId="2" applyFont="1" applyFill="1" applyBorder="1" applyAlignment="1" applyProtection="1">
      <alignment vertical="center"/>
      <protection locked="0"/>
    </xf>
    <xf numFmtId="165" fontId="62" fillId="14" borderId="34" xfId="2" applyFont="1" applyFill="1" applyBorder="1" applyAlignment="1" applyProtection="1">
      <alignment horizontal="center" vertical="center" wrapText="1"/>
      <protection locked="0"/>
    </xf>
    <xf numFmtId="0" fontId="68" fillId="14" borderId="34" xfId="0" applyFont="1" applyFill="1" applyBorder="1" applyAlignment="1" applyProtection="1">
      <alignment horizontal="center" vertical="center" wrapText="1"/>
      <protection locked="0"/>
    </xf>
    <xf numFmtId="9" fontId="68" fillId="14" borderId="34" xfId="9" quotePrefix="1" applyFont="1" applyFill="1" applyBorder="1" applyAlignment="1" applyProtection="1">
      <alignment horizontal="center" vertical="center" wrapText="1"/>
      <protection locked="0"/>
    </xf>
    <xf numFmtId="167" fontId="68" fillId="14" borderId="34" xfId="0" applyNumberFormat="1" applyFont="1" applyFill="1" applyBorder="1" applyAlignment="1" applyProtection="1">
      <alignment horizontal="center" vertical="center" wrapText="1"/>
      <protection locked="0"/>
    </xf>
    <xf numFmtId="1" fontId="68" fillId="14" borderId="35" xfId="0" applyNumberFormat="1" applyFont="1" applyFill="1" applyBorder="1" applyAlignment="1" applyProtection="1">
      <alignment horizontal="center" vertical="center" wrapText="1"/>
      <protection locked="0"/>
    </xf>
    <xf numFmtId="167" fontId="22" fillId="2" borderId="31" xfId="0" applyNumberFormat="1" applyFont="1" applyFill="1" applyBorder="1" applyAlignment="1" applyProtection="1">
      <alignment horizontal="left" vertical="center"/>
      <protection locked="0"/>
    </xf>
    <xf numFmtId="167" fontId="69" fillId="2" borderId="31" xfId="0" applyNumberFormat="1" applyFont="1" applyFill="1" applyBorder="1" applyAlignment="1" applyProtection="1">
      <alignment horizontal="center" vertical="center"/>
      <protection locked="0"/>
    </xf>
    <xf numFmtId="167" fontId="70" fillId="2" borderId="31" xfId="0" applyNumberFormat="1" applyFont="1" applyFill="1" applyBorder="1" applyAlignment="1" applyProtection="1">
      <alignment horizontal="center" vertical="center"/>
      <protection locked="0"/>
    </xf>
    <xf numFmtId="1" fontId="68" fillId="2" borderId="31" xfId="0" applyNumberFormat="1" applyFont="1" applyFill="1" applyBorder="1" applyAlignment="1" applyProtection="1">
      <alignment horizontal="center" vertical="center"/>
      <protection locked="0"/>
    </xf>
    <xf numFmtId="165" fontId="68" fillId="2" borderId="31" xfId="2" applyFont="1" applyFill="1" applyBorder="1" applyAlignment="1" applyProtection="1">
      <alignment horizontal="center" vertical="center"/>
      <protection locked="0"/>
    </xf>
    <xf numFmtId="9" fontId="70" fillId="2" borderId="31" xfId="9" applyNumberFormat="1" applyFont="1" applyFill="1" applyBorder="1" applyAlignment="1" applyProtection="1">
      <alignment horizontal="center" vertical="center"/>
      <protection locked="0"/>
    </xf>
    <xf numFmtId="165" fontId="70" fillId="2" borderId="31" xfId="2" applyFont="1" applyFill="1" applyBorder="1" applyAlignment="1" applyProtection="1">
      <alignment horizontal="center" vertical="center"/>
      <protection locked="0"/>
    </xf>
    <xf numFmtId="2" fontId="70" fillId="2" borderId="31" xfId="0" applyNumberFormat="1" applyFont="1" applyFill="1" applyBorder="1" applyAlignment="1" applyProtection="1">
      <alignment horizontal="center" vertical="center"/>
      <protection locked="0"/>
    </xf>
    <xf numFmtId="0" fontId="71" fillId="2" borderId="31" xfId="0" applyFont="1" applyFill="1" applyBorder="1" applyAlignment="1">
      <alignment horizontal="left" vertical="center"/>
    </xf>
    <xf numFmtId="165" fontId="21" fillId="2" borderId="31" xfId="2" applyFont="1" applyFill="1" applyBorder="1" applyAlignment="1">
      <alignment horizontal="center" vertical="center"/>
    </xf>
    <xf numFmtId="10" fontId="70" fillId="2" borderId="31" xfId="9" applyNumberFormat="1" applyFont="1" applyFill="1" applyBorder="1" applyAlignment="1" applyProtection="1">
      <alignment horizontal="center" vertical="center"/>
      <protection locked="0"/>
    </xf>
    <xf numFmtId="167" fontId="22" fillId="2" borderId="31" xfId="0" applyNumberFormat="1" applyFont="1" applyFill="1" applyBorder="1" applyAlignment="1" applyProtection="1">
      <alignment horizontal="center" vertical="center"/>
      <protection locked="0"/>
    </xf>
    <xf numFmtId="165" fontId="21" fillId="2" borderId="31" xfId="2" applyFont="1" applyFill="1" applyBorder="1" applyAlignment="1">
      <alignment vertical="center"/>
    </xf>
    <xf numFmtId="167" fontId="64" fillId="2" borderId="31" xfId="0" applyNumberFormat="1" applyFont="1" applyFill="1" applyBorder="1" applyAlignment="1" applyProtection="1">
      <alignment horizontal="left" vertical="center"/>
      <protection locked="0"/>
    </xf>
    <xf numFmtId="167" fontId="64" fillId="2" borderId="31" xfId="0" applyNumberFormat="1" applyFont="1" applyFill="1" applyBorder="1" applyAlignment="1" applyProtection="1">
      <alignment horizontal="center" vertical="center"/>
      <protection locked="0"/>
    </xf>
    <xf numFmtId="171" fontId="21" fillId="2" borderId="31" xfId="0" applyNumberFormat="1" applyFont="1" applyFill="1" applyBorder="1" applyAlignment="1">
      <alignment horizontal="center" vertical="center" wrapText="1"/>
    </xf>
    <xf numFmtId="165" fontId="21" fillId="2" borderId="31" xfId="2" applyFont="1" applyFill="1" applyBorder="1" applyAlignment="1">
      <alignment horizontal="center" vertical="center" wrapText="1"/>
    </xf>
    <xf numFmtId="165" fontId="71" fillId="2" borderId="31" xfId="2" applyFont="1" applyFill="1" applyBorder="1" applyAlignment="1" applyProtection="1">
      <alignment horizontal="center" vertical="center"/>
      <protection locked="0"/>
    </xf>
    <xf numFmtId="1" fontId="17" fillId="2" borderId="31" xfId="0" applyNumberFormat="1" applyFont="1" applyFill="1" applyBorder="1" applyAlignment="1" applyProtection="1">
      <alignment horizontal="center" vertical="center"/>
      <protection locked="0"/>
    </xf>
    <xf numFmtId="10" fontId="22" fillId="2" borderId="31" xfId="9" applyNumberFormat="1" applyFont="1" applyFill="1" applyBorder="1" applyAlignment="1" applyProtection="1">
      <alignment horizontal="center" vertical="center"/>
      <protection locked="0"/>
    </xf>
    <xf numFmtId="165" fontId="22" fillId="2" borderId="31" xfId="2" applyFont="1" applyFill="1" applyBorder="1" applyAlignment="1" applyProtection="1">
      <alignment horizontal="center" vertical="center"/>
      <protection locked="0"/>
    </xf>
    <xf numFmtId="2" fontId="22" fillId="2" borderId="31" xfId="0" applyNumberFormat="1" applyFont="1" applyFill="1" applyBorder="1" applyAlignment="1" applyProtection="1">
      <alignment horizontal="center" vertical="center"/>
      <protection locked="0"/>
    </xf>
    <xf numFmtId="1" fontId="70" fillId="2" borderId="31" xfId="0" applyNumberFormat="1" applyFont="1" applyFill="1" applyBorder="1" applyAlignment="1" applyProtection="1">
      <alignment horizontal="center" vertical="center"/>
      <protection locked="0"/>
    </xf>
    <xf numFmtId="165" fontId="22" fillId="2" borderId="31" xfId="2" applyFont="1" applyFill="1" applyBorder="1" applyAlignment="1">
      <alignment horizontal="center" vertical="center"/>
    </xf>
    <xf numFmtId="165" fontId="21" fillId="2" borderId="31" xfId="2" applyFont="1" applyFill="1" applyBorder="1" applyAlignment="1"/>
    <xf numFmtId="165" fontId="21" fillId="2" borderId="31" xfId="2" applyFont="1" applyFill="1" applyBorder="1" applyAlignment="1">
      <alignment vertical="center" wrapText="1"/>
    </xf>
    <xf numFmtId="171" fontId="21" fillId="2" borderId="31" xfId="9" applyNumberFormat="1" applyFont="1" applyFill="1" applyBorder="1" applyAlignment="1">
      <alignment horizontal="center" vertical="center" wrapText="1"/>
    </xf>
    <xf numFmtId="9" fontId="70" fillId="2" borderId="31" xfId="9" applyFont="1" applyFill="1" applyBorder="1" applyAlignment="1" applyProtection="1">
      <alignment horizontal="center" vertical="center"/>
      <protection locked="0"/>
    </xf>
    <xf numFmtId="167" fontId="22" fillId="2" borderId="36" xfId="0" applyNumberFormat="1" applyFont="1" applyFill="1" applyBorder="1" applyAlignment="1" applyProtection="1">
      <alignment horizontal="left" vertical="center"/>
      <protection locked="0"/>
    </xf>
    <xf numFmtId="167" fontId="69" fillId="2" borderId="37" xfId="0" applyNumberFormat="1" applyFont="1" applyFill="1" applyBorder="1" applyAlignment="1" applyProtection="1">
      <alignment horizontal="center" vertical="center"/>
      <protection locked="0"/>
    </xf>
    <xf numFmtId="167" fontId="70" fillId="2" borderId="37" xfId="0" applyNumberFormat="1" applyFont="1" applyFill="1" applyBorder="1" applyAlignment="1" applyProtection="1">
      <alignment horizontal="center" vertical="center"/>
      <protection locked="0"/>
    </xf>
    <xf numFmtId="1" fontId="68" fillId="2" borderId="37" xfId="0" applyNumberFormat="1" applyFont="1" applyFill="1" applyBorder="1" applyAlignment="1" applyProtection="1">
      <alignment horizontal="center" vertical="center"/>
      <protection locked="0"/>
    </xf>
    <xf numFmtId="165" fontId="68" fillId="2" borderId="37" xfId="2" applyFont="1" applyFill="1" applyBorder="1" applyAlignment="1" applyProtection="1">
      <alignment horizontal="center" vertical="center"/>
      <protection locked="0"/>
    </xf>
    <xf numFmtId="9" fontId="70" fillId="2" borderId="37" xfId="9" applyNumberFormat="1" applyFont="1" applyFill="1" applyBorder="1" applyAlignment="1" applyProtection="1">
      <alignment horizontal="center" vertical="center"/>
      <protection locked="0"/>
    </xf>
    <xf numFmtId="165" fontId="70" fillId="2" borderId="37" xfId="2" applyFont="1" applyFill="1" applyBorder="1" applyAlignment="1" applyProtection="1">
      <alignment horizontal="center" vertical="center"/>
      <protection locked="0"/>
    </xf>
    <xf numFmtId="2" fontId="70" fillId="2" borderId="37" xfId="0" applyNumberFormat="1" applyFont="1" applyFill="1" applyBorder="1" applyAlignment="1" applyProtection="1">
      <alignment horizontal="center" vertical="center"/>
      <protection locked="0"/>
    </xf>
    <xf numFmtId="1" fontId="70" fillId="2" borderId="38" xfId="0" applyNumberFormat="1" applyFont="1" applyFill="1" applyBorder="1" applyAlignment="1" applyProtection="1">
      <alignment horizontal="center"/>
      <protection locked="0"/>
    </xf>
    <xf numFmtId="0" fontId="70" fillId="2" borderId="39" xfId="0" applyFont="1" applyFill="1" applyBorder="1" applyAlignment="1">
      <alignment horizontal="left" vertical="center"/>
    </xf>
    <xf numFmtId="1" fontId="70" fillId="2" borderId="40" xfId="0" applyNumberFormat="1" applyFont="1" applyFill="1" applyBorder="1" applyAlignment="1" applyProtection="1">
      <alignment horizontal="center"/>
      <protection locked="0"/>
    </xf>
    <xf numFmtId="167" fontId="22" fillId="2" borderId="39" xfId="0" applyNumberFormat="1" applyFont="1" applyFill="1" applyBorder="1" applyAlignment="1" applyProtection="1">
      <alignment horizontal="left" vertical="center"/>
      <protection locked="0"/>
    </xf>
    <xf numFmtId="167" fontId="22" fillId="2" borderId="41" xfId="0" applyNumberFormat="1" applyFont="1" applyFill="1" applyBorder="1" applyAlignment="1" applyProtection="1">
      <alignment horizontal="left" vertical="center"/>
      <protection locked="0"/>
    </xf>
    <xf numFmtId="167" fontId="69" fillId="2" borderId="42" xfId="0" applyNumberFormat="1" applyFont="1" applyFill="1" applyBorder="1" applyAlignment="1" applyProtection="1">
      <alignment horizontal="center" vertical="center"/>
      <protection locked="0"/>
    </xf>
    <xf numFmtId="167" fontId="70" fillId="2" borderId="42" xfId="0" applyNumberFormat="1" applyFont="1" applyFill="1" applyBorder="1" applyAlignment="1" applyProtection="1">
      <alignment horizontal="center" vertical="center"/>
      <protection locked="0"/>
    </xf>
    <xf numFmtId="1" fontId="68" fillId="2" borderId="42" xfId="0" applyNumberFormat="1" applyFont="1" applyFill="1" applyBorder="1" applyAlignment="1" applyProtection="1">
      <alignment horizontal="center" vertical="center"/>
      <protection locked="0"/>
    </xf>
    <xf numFmtId="165" fontId="68" fillId="2" borderId="42" xfId="2" applyFont="1" applyFill="1" applyBorder="1" applyAlignment="1" applyProtection="1">
      <alignment horizontal="center" vertical="center"/>
      <protection locked="0"/>
    </xf>
    <xf numFmtId="9" fontId="70" fillId="2" borderId="42" xfId="9" applyNumberFormat="1" applyFont="1" applyFill="1" applyBorder="1" applyAlignment="1" applyProtection="1">
      <alignment horizontal="center" vertical="center"/>
      <protection locked="0"/>
    </xf>
    <xf numFmtId="165" fontId="70" fillId="2" borderId="42" xfId="2" applyFont="1" applyFill="1" applyBorder="1" applyAlignment="1" applyProtection="1">
      <alignment horizontal="center" vertical="center"/>
      <protection locked="0"/>
    </xf>
    <xf numFmtId="2" fontId="70" fillId="2" borderId="42" xfId="0" applyNumberFormat="1" applyFont="1" applyFill="1" applyBorder="1" applyAlignment="1" applyProtection="1">
      <alignment horizontal="center" vertical="center"/>
      <protection locked="0"/>
    </xf>
    <xf numFmtId="1" fontId="70" fillId="2" borderId="43" xfId="0" applyNumberFormat="1" applyFont="1" applyFill="1" applyBorder="1" applyAlignment="1" applyProtection="1">
      <alignment horizontal="center"/>
      <protection locked="0"/>
    </xf>
    <xf numFmtId="165" fontId="21" fillId="2" borderId="37" xfId="2" applyFont="1" applyFill="1" applyBorder="1" applyAlignment="1">
      <alignment horizontal="center" vertical="center"/>
    </xf>
    <xf numFmtId="10" fontId="70" fillId="2" borderId="37" xfId="9" applyNumberFormat="1" applyFont="1" applyFill="1" applyBorder="1" applyAlignment="1" applyProtection="1">
      <alignment horizontal="center" vertical="center"/>
      <protection locked="0"/>
    </xf>
    <xf numFmtId="167" fontId="22" fillId="2" borderId="42" xfId="0" applyNumberFormat="1" applyFont="1" applyFill="1" applyBorder="1" applyAlignment="1" applyProtection="1">
      <alignment horizontal="center" vertical="center"/>
      <protection locked="0"/>
    </xf>
    <xf numFmtId="165" fontId="21" fillId="2" borderId="42" xfId="2" applyFont="1" applyFill="1" applyBorder="1" applyAlignment="1">
      <alignment horizontal="center" vertical="center"/>
    </xf>
    <xf numFmtId="10" fontId="70" fillId="2" borderId="42" xfId="9" applyNumberFormat="1" applyFont="1" applyFill="1" applyBorder="1" applyAlignment="1" applyProtection="1">
      <alignment horizontal="center" vertical="center"/>
      <protection locked="0"/>
    </xf>
    <xf numFmtId="165" fontId="21" fillId="2" borderId="42" xfId="2" applyFont="1" applyFill="1" applyBorder="1" applyAlignment="1">
      <alignment vertical="center"/>
    </xf>
    <xf numFmtId="167" fontId="22" fillId="2" borderId="37" xfId="0" applyNumberFormat="1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167" fontId="64" fillId="2" borderId="36" xfId="0" applyNumberFormat="1" applyFont="1" applyFill="1" applyBorder="1" applyAlignment="1" applyProtection="1">
      <alignment horizontal="left" vertical="center"/>
      <protection locked="0"/>
    </xf>
    <xf numFmtId="167" fontId="64" fillId="2" borderId="37" xfId="0" applyNumberFormat="1" applyFont="1" applyFill="1" applyBorder="1" applyAlignment="1" applyProtection="1">
      <alignment horizontal="center" vertical="center"/>
      <protection locked="0"/>
    </xf>
    <xf numFmtId="171" fontId="21" fillId="2" borderId="37" xfId="0" applyNumberFormat="1" applyFont="1" applyFill="1" applyBorder="1" applyAlignment="1">
      <alignment horizontal="center" vertical="center" wrapText="1"/>
    </xf>
    <xf numFmtId="165" fontId="21" fillId="2" borderId="37" xfId="2" applyFont="1" applyFill="1" applyBorder="1" applyAlignment="1">
      <alignment horizontal="center" vertical="center" wrapText="1"/>
    </xf>
    <xf numFmtId="167" fontId="22" fillId="2" borderId="42" xfId="0" applyNumberFormat="1" applyFont="1" applyFill="1" applyBorder="1" applyAlignment="1" applyProtection="1">
      <alignment horizontal="left" vertical="center"/>
      <protection locked="0"/>
    </xf>
    <xf numFmtId="165" fontId="21" fillId="2" borderId="42" xfId="2" applyFont="1" applyFill="1" applyBorder="1" applyAlignment="1">
      <alignment horizontal="center" vertical="center" wrapText="1"/>
    </xf>
    <xf numFmtId="165" fontId="71" fillId="2" borderId="37" xfId="2" applyFont="1" applyFill="1" applyBorder="1" applyAlignment="1" applyProtection="1">
      <alignment horizontal="center" vertical="center"/>
      <protection locked="0"/>
    </xf>
    <xf numFmtId="167" fontId="64" fillId="2" borderId="39" xfId="0" applyNumberFormat="1" applyFont="1" applyFill="1" applyBorder="1" applyAlignment="1" applyProtection="1">
      <alignment horizontal="left" vertical="center"/>
      <protection locked="0"/>
    </xf>
    <xf numFmtId="167" fontId="64" fillId="2" borderId="41" xfId="0" applyNumberFormat="1" applyFont="1" applyFill="1" applyBorder="1" applyAlignment="1" applyProtection="1">
      <alignment horizontal="left" vertical="center"/>
      <protection locked="0"/>
    </xf>
    <xf numFmtId="167" fontId="64" fillId="2" borderId="42" xfId="0" applyNumberFormat="1" applyFont="1" applyFill="1" applyBorder="1" applyAlignment="1" applyProtection="1">
      <alignment horizontal="center" vertical="center"/>
      <protection locked="0"/>
    </xf>
    <xf numFmtId="165" fontId="21" fillId="2" borderId="37" xfId="2" applyFont="1" applyFill="1" applyBorder="1" applyAlignment="1">
      <alignment vertical="center"/>
    </xf>
    <xf numFmtId="167" fontId="64" fillId="2" borderId="44" xfId="0" applyNumberFormat="1" applyFont="1" applyFill="1" applyBorder="1" applyAlignment="1" applyProtection="1">
      <alignment horizontal="left" vertical="center"/>
      <protection locked="0"/>
    </xf>
    <xf numFmtId="167" fontId="64" fillId="2" borderId="45" xfId="0" applyNumberFormat="1" applyFont="1" applyFill="1" applyBorder="1" applyAlignment="1" applyProtection="1">
      <alignment horizontal="center" vertical="center"/>
      <protection locked="0"/>
    </xf>
    <xf numFmtId="167" fontId="70" fillId="2" borderId="45" xfId="0" applyNumberFormat="1" applyFont="1" applyFill="1" applyBorder="1" applyAlignment="1" applyProtection="1">
      <alignment horizontal="center" vertical="center"/>
      <protection locked="0"/>
    </xf>
    <xf numFmtId="1" fontId="68" fillId="2" borderId="45" xfId="0" applyNumberFormat="1" applyFont="1" applyFill="1" applyBorder="1" applyAlignment="1" applyProtection="1">
      <alignment horizontal="center" vertical="center"/>
      <protection locked="0"/>
    </xf>
    <xf numFmtId="165" fontId="21" fillId="2" borderId="45" xfId="2" applyFont="1" applyFill="1" applyBorder="1" applyAlignment="1">
      <alignment vertical="center"/>
    </xf>
    <xf numFmtId="10" fontId="70" fillId="2" borderId="45" xfId="9" applyNumberFormat="1" applyFont="1" applyFill="1" applyBorder="1" applyAlignment="1" applyProtection="1">
      <alignment horizontal="center" vertical="center"/>
      <protection locked="0"/>
    </xf>
    <xf numFmtId="165" fontId="70" fillId="2" borderId="45" xfId="2" applyFont="1" applyFill="1" applyBorder="1" applyAlignment="1" applyProtection="1">
      <alignment horizontal="center" vertical="center"/>
      <protection locked="0"/>
    </xf>
    <xf numFmtId="2" fontId="70" fillId="2" borderId="45" xfId="0" applyNumberFormat="1" applyFont="1" applyFill="1" applyBorder="1" applyAlignment="1" applyProtection="1">
      <alignment horizontal="center" vertical="center"/>
      <protection locked="0"/>
    </xf>
    <xf numFmtId="1" fontId="70" fillId="2" borderId="46" xfId="0" applyNumberFormat="1" applyFont="1" applyFill="1" applyBorder="1" applyAlignment="1" applyProtection="1">
      <alignment horizontal="center"/>
      <protection locked="0"/>
    </xf>
    <xf numFmtId="9" fontId="64" fillId="3" borderId="47" xfId="9" applyFont="1" applyFill="1" applyBorder="1" applyAlignment="1" applyProtection="1">
      <alignment horizontal="center" vertical="center"/>
      <protection locked="0"/>
    </xf>
    <xf numFmtId="167" fontId="64" fillId="2" borderId="37" xfId="0" applyNumberFormat="1" applyFont="1" applyFill="1" applyBorder="1" applyAlignment="1" applyProtection="1">
      <alignment horizontal="left" vertical="center"/>
      <protection locked="0"/>
    </xf>
    <xf numFmtId="9" fontId="64" fillId="3" borderId="48" xfId="9" applyFont="1" applyFill="1" applyBorder="1" applyAlignment="1" applyProtection="1">
      <alignment horizontal="center" vertical="center"/>
      <protection locked="0"/>
    </xf>
    <xf numFmtId="9" fontId="64" fillId="3" borderId="49" xfId="9" applyFont="1" applyFill="1" applyBorder="1" applyAlignment="1" applyProtection="1">
      <alignment horizontal="center" vertical="center"/>
      <protection locked="0"/>
    </xf>
    <xf numFmtId="167" fontId="64" fillId="2" borderId="42" xfId="0" applyNumberFormat="1" applyFont="1" applyFill="1" applyBorder="1" applyAlignment="1" applyProtection="1">
      <alignment horizontal="left" vertical="center"/>
      <protection locked="0"/>
    </xf>
    <xf numFmtId="9" fontId="22" fillId="3" borderId="47" xfId="9" applyFont="1" applyFill="1" applyBorder="1" applyAlignment="1" applyProtection="1">
      <alignment horizontal="center" vertical="center"/>
      <protection locked="0"/>
    </xf>
    <xf numFmtId="167" fontId="22" fillId="2" borderId="37" xfId="0" applyNumberFormat="1" applyFont="1" applyFill="1" applyBorder="1" applyAlignment="1" applyProtection="1">
      <alignment horizontal="left" vertical="center"/>
      <protection locked="0"/>
    </xf>
    <xf numFmtId="1" fontId="17" fillId="2" borderId="37" xfId="0" applyNumberFormat="1" applyFont="1" applyFill="1" applyBorder="1" applyAlignment="1" applyProtection="1">
      <alignment horizontal="center" vertical="center"/>
      <protection locked="0"/>
    </xf>
    <xf numFmtId="10" fontId="22" fillId="2" borderId="37" xfId="9" applyNumberFormat="1" applyFont="1" applyFill="1" applyBorder="1" applyAlignment="1" applyProtection="1">
      <alignment horizontal="center" vertical="center"/>
      <protection locked="0"/>
    </xf>
    <xf numFmtId="165" fontId="22" fillId="2" borderId="37" xfId="2" applyFont="1" applyFill="1" applyBorder="1" applyAlignment="1" applyProtection="1">
      <alignment horizontal="center" vertical="center"/>
      <protection locked="0"/>
    </xf>
    <xf numFmtId="2" fontId="22" fillId="2" borderId="37" xfId="0" applyNumberFormat="1" applyFont="1" applyFill="1" applyBorder="1" applyAlignment="1" applyProtection="1">
      <alignment horizontal="center" vertical="center"/>
      <protection locked="0"/>
    </xf>
    <xf numFmtId="1" fontId="22" fillId="2" borderId="38" xfId="0" applyNumberFormat="1" applyFont="1" applyFill="1" applyBorder="1" applyAlignment="1" applyProtection="1">
      <alignment horizontal="center"/>
      <protection locked="0"/>
    </xf>
    <xf numFmtId="9" fontId="22" fillId="3" borderId="48" xfId="9" applyFont="1" applyFill="1" applyBorder="1" applyAlignment="1" applyProtection="1">
      <alignment horizontal="center" vertical="center"/>
      <protection locked="0"/>
    </xf>
    <xf numFmtId="1" fontId="22" fillId="2" borderId="40" xfId="0" applyNumberFormat="1" applyFont="1" applyFill="1" applyBorder="1" applyAlignment="1" applyProtection="1">
      <alignment horizontal="center"/>
      <protection locked="0"/>
    </xf>
    <xf numFmtId="9" fontId="22" fillId="3" borderId="50" xfId="9" applyFont="1" applyFill="1" applyBorder="1" applyAlignment="1" applyProtection="1">
      <alignment horizontal="center" vertical="center"/>
      <protection locked="0"/>
    </xf>
    <xf numFmtId="9" fontId="64" fillId="3" borderId="51" xfId="9" applyFont="1" applyFill="1" applyBorder="1" applyAlignment="1" applyProtection="1">
      <alignment horizontal="center" vertical="center"/>
      <protection locked="0"/>
    </xf>
    <xf numFmtId="9" fontId="64" fillId="3" borderId="52" xfId="9" applyFont="1" applyFill="1" applyBorder="1" applyAlignment="1" applyProtection="1">
      <alignment horizontal="center" vertical="center"/>
      <protection locked="0"/>
    </xf>
    <xf numFmtId="1" fontId="70" fillId="2" borderId="37" xfId="0" applyNumberFormat="1" applyFont="1" applyFill="1" applyBorder="1" applyAlignment="1" applyProtection="1">
      <alignment horizontal="center" vertical="center"/>
      <protection locked="0"/>
    </xf>
    <xf numFmtId="165" fontId="22" fillId="2" borderId="37" xfId="2" applyFont="1" applyFill="1" applyBorder="1" applyAlignment="1">
      <alignment horizontal="center" vertical="center"/>
    </xf>
    <xf numFmtId="0" fontId="70" fillId="2" borderId="41" xfId="0" applyFont="1" applyFill="1" applyBorder="1" applyAlignment="1">
      <alignment horizontal="left" vertical="center"/>
    </xf>
    <xf numFmtId="1" fontId="70" fillId="2" borderId="42" xfId="0" applyNumberFormat="1" applyFont="1" applyFill="1" applyBorder="1" applyAlignment="1" applyProtection="1">
      <alignment horizontal="center" vertical="center"/>
      <protection locked="0"/>
    </xf>
    <xf numFmtId="165" fontId="21" fillId="2" borderId="37" xfId="2" applyFont="1" applyFill="1" applyBorder="1" applyAlignment="1"/>
    <xf numFmtId="165" fontId="21" fillId="2" borderId="42" xfId="2" applyFont="1" applyFill="1" applyBorder="1" applyAlignment="1">
      <alignment vertical="center" wrapText="1"/>
    </xf>
    <xf numFmtId="167" fontId="64" fillId="2" borderId="53" xfId="0" applyNumberFormat="1" applyFont="1" applyFill="1" applyBorder="1" applyAlignment="1" applyProtection="1">
      <alignment horizontal="left" vertical="center"/>
      <protection locked="0"/>
    </xf>
    <xf numFmtId="167" fontId="64" fillId="2" borderId="54" xfId="0" applyNumberFormat="1" applyFont="1" applyFill="1" applyBorder="1" applyAlignment="1" applyProtection="1">
      <alignment horizontal="center" vertical="center"/>
      <protection locked="0"/>
    </xf>
    <xf numFmtId="167" fontId="70" fillId="2" borderId="54" xfId="0" applyNumberFormat="1" applyFont="1" applyFill="1" applyBorder="1" applyAlignment="1" applyProtection="1">
      <alignment horizontal="center" vertical="center"/>
      <protection locked="0"/>
    </xf>
    <xf numFmtId="1" fontId="68" fillId="2" borderId="54" xfId="0" applyNumberFormat="1" applyFont="1" applyFill="1" applyBorder="1" applyAlignment="1" applyProtection="1">
      <alignment horizontal="center" vertical="center"/>
      <protection locked="0"/>
    </xf>
    <xf numFmtId="165" fontId="21" fillId="2" borderId="54" xfId="2" applyFont="1" applyFill="1" applyBorder="1" applyAlignment="1">
      <alignment vertical="center" wrapText="1"/>
    </xf>
    <xf numFmtId="10" fontId="70" fillId="2" borderId="54" xfId="9" applyNumberFormat="1" applyFont="1" applyFill="1" applyBorder="1" applyAlignment="1" applyProtection="1">
      <alignment horizontal="center" vertical="center"/>
      <protection locked="0"/>
    </xf>
    <xf numFmtId="165" fontId="70" fillId="2" borderId="54" xfId="2" applyFont="1" applyFill="1" applyBorder="1" applyAlignment="1" applyProtection="1">
      <alignment horizontal="center" vertical="center"/>
      <protection locked="0"/>
    </xf>
    <xf numFmtId="2" fontId="70" fillId="2" borderId="54" xfId="0" applyNumberFormat="1" applyFont="1" applyFill="1" applyBorder="1" applyAlignment="1" applyProtection="1">
      <alignment horizontal="center" vertical="center"/>
      <protection locked="0"/>
    </xf>
    <xf numFmtId="1" fontId="70" fillId="2" borderId="55" xfId="0" applyNumberFormat="1" applyFont="1" applyFill="1" applyBorder="1" applyAlignment="1" applyProtection="1">
      <alignment horizontal="center"/>
      <protection locked="0"/>
    </xf>
    <xf numFmtId="167" fontId="72" fillId="2" borderId="37" xfId="0" applyNumberFormat="1" applyFont="1" applyFill="1" applyBorder="1" applyAlignment="1" applyProtection="1">
      <alignment horizontal="center" vertical="center"/>
      <protection locked="0"/>
    </xf>
    <xf numFmtId="167" fontId="73" fillId="2" borderId="45" xfId="0" applyNumberFormat="1" applyFont="1" applyFill="1" applyBorder="1" applyAlignment="1" applyProtection="1">
      <alignment horizontal="center" vertical="center"/>
      <protection locked="0"/>
    </xf>
    <xf numFmtId="167" fontId="74" fillId="2" borderId="45" xfId="0" applyNumberFormat="1" applyFont="1" applyFill="1" applyBorder="1" applyAlignment="1" applyProtection="1">
      <alignment horizontal="center" vertical="center"/>
      <protection locked="0"/>
    </xf>
    <xf numFmtId="1" fontId="47" fillId="2" borderId="45" xfId="2" applyNumberFormat="1" applyFont="1" applyFill="1" applyBorder="1" applyAlignment="1" applyProtection="1">
      <alignment horizontal="center" vertical="center"/>
      <protection locked="0"/>
    </xf>
    <xf numFmtId="165" fontId="47" fillId="2" borderId="45" xfId="2" applyFont="1" applyFill="1" applyBorder="1" applyAlignment="1" applyProtection="1">
      <alignment horizontal="center" vertical="center"/>
      <protection locked="0"/>
    </xf>
    <xf numFmtId="9" fontId="74" fillId="2" borderId="45" xfId="9" applyFont="1" applyFill="1" applyBorder="1" applyAlignment="1" applyProtection="1">
      <alignment horizontal="center" vertical="center"/>
      <protection locked="0"/>
    </xf>
    <xf numFmtId="165" fontId="74" fillId="2" borderId="45" xfId="2" applyFont="1" applyFill="1" applyBorder="1" applyAlignment="1" applyProtection="1">
      <alignment horizontal="center" vertical="center"/>
      <protection locked="0"/>
    </xf>
    <xf numFmtId="2" fontId="74" fillId="2" borderId="45" xfId="0" applyNumberFormat="1" applyFont="1" applyFill="1" applyBorder="1" applyAlignment="1" applyProtection="1">
      <alignment horizontal="center" vertical="center"/>
      <protection locked="0"/>
    </xf>
    <xf numFmtId="1" fontId="66" fillId="3" borderId="14" xfId="9" applyNumberFormat="1" applyFont="1" applyFill="1" applyBorder="1" applyAlignment="1" applyProtection="1">
      <alignment horizontal="center" vertical="center"/>
      <protection locked="0"/>
    </xf>
    <xf numFmtId="167" fontId="66" fillId="2" borderId="33" xfId="0" applyNumberFormat="1" applyFont="1" applyFill="1" applyBorder="1" applyAlignment="1" applyProtection="1">
      <alignment horizontal="left" vertical="center"/>
      <protection locked="0"/>
    </xf>
    <xf numFmtId="167" fontId="73" fillId="2" borderId="34" xfId="0" applyNumberFormat="1" applyFont="1" applyFill="1" applyBorder="1" applyAlignment="1" applyProtection="1">
      <alignment horizontal="center" vertical="center"/>
      <protection locked="0"/>
    </xf>
    <xf numFmtId="167" fontId="74" fillId="2" borderId="34" xfId="0" applyNumberFormat="1" applyFont="1" applyFill="1" applyBorder="1" applyAlignment="1" applyProtection="1">
      <alignment horizontal="center" vertical="center"/>
      <protection locked="0"/>
    </xf>
    <xf numFmtId="1" fontId="47" fillId="2" borderId="34" xfId="2" applyNumberFormat="1" applyFont="1" applyFill="1" applyBorder="1" applyAlignment="1" applyProtection="1">
      <alignment horizontal="center" vertical="center"/>
      <protection locked="0"/>
    </xf>
    <xf numFmtId="165" fontId="47" fillId="2" borderId="34" xfId="2" applyFont="1" applyFill="1" applyBorder="1" applyAlignment="1" applyProtection="1">
      <alignment horizontal="center" vertical="center"/>
      <protection locked="0"/>
    </xf>
    <xf numFmtId="9" fontId="74" fillId="2" borderId="34" xfId="9" applyFont="1" applyFill="1" applyBorder="1" applyAlignment="1" applyProtection="1">
      <alignment horizontal="center" vertical="center"/>
      <protection locked="0"/>
    </xf>
    <xf numFmtId="165" fontId="74" fillId="2" borderId="34" xfId="2" applyFont="1" applyFill="1" applyBorder="1" applyAlignment="1" applyProtection="1">
      <alignment horizontal="center" vertical="center"/>
      <protection locked="0"/>
    </xf>
    <xf numFmtId="2" fontId="74" fillId="2" borderId="34" xfId="0" applyNumberFormat="1" applyFont="1" applyFill="1" applyBorder="1" applyAlignment="1" applyProtection="1">
      <alignment horizontal="center" vertical="center"/>
      <protection locked="0"/>
    </xf>
    <xf numFmtId="1" fontId="74" fillId="2" borderId="35" xfId="0" applyNumberFormat="1" applyFont="1" applyFill="1" applyBorder="1" applyAlignment="1" applyProtection="1">
      <alignment horizontal="center"/>
      <protection locked="0"/>
    </xf>
    <xf numFmtId="167" fontId="66" fillId="2" borderId="44" xfId="0" applyNumberFormat="1" applyFont="1" applyFill="1" applyBorder="1" applyAlignment="1" applyProtection="1">
      <alignment horizontal="left" vertical="center"/>
      <protection locked="0"/>
    </xf>
    <xf numFmtId="1" fontId="74" fillId="2" borderId="46" xfId="0" applyNumberFormat="1" applyFont="1" applyFill="1" applyBorder="1" applyAlignment="1" applyProtection="1">
      <alignment horizontal="center"/>
      <protection locked="0"/>
    </xf>
    <xf numFmtId="0" fontId="6" fillId="12" borderId="56" xfId="0" applyFont="1" applyFill="1" applyBorder="1" applyAlignment="1" applyProtection="1">
      <alignment horizontal="center"/>
      <protection locked="0"/>
    </xf>
    <xf numFmtId="0" fontId="6" fillId="14" borderId="54" xfId="0" applyFont="1" applyFill="1" applyBorder="1" applyAlignment="1" applyProtection="1">
      <alignment horizontal="center"/>
      <protection locked="0"/>
    </xf>
    <xf numFmtId="2" fontId="0" fillId="14" borderId="54" xfId="0" applyNumberFormat="1" applyFont="1" applyFill="1" applyBorder="1" applyAlignment="1" applyProtection="1">
      <alignment horizontal="center" vertical="center"/>
      <protection locked="0"/>
    </xf>
    <xf numFmtId="1" fontId="6" fillId="14" borderId="54" xfId="0" applyNumberFormat="1" applyFont="1" applyFill="1" applyBorder="1" applyAlignment="1" applyProtection="1">
      <alignment horizontal="center" vertical="center"/>
      <protection locked="0"/>
    </xf>
    <xf numFmtId="1" fontId="6" fillId="14" borderId="55" xfId="0" applyNumberFormat="1" applyFont="1" applyFill="1" applyBorder="1" applyAlignment="1" applyProtection="1">
      <alignment horizontal="center" vertical="center"/>
      <protection locked="0"/>
    </xf>
    <xf numFmtId="0" fontId="40" fillId="14" borderId="31" xfId="0" applyFont="1" applyFill="1" applyBorder="1" applyAlignment="1"/>
    <xf numFmtId="14" fontId="75" fillId="14" borderId="31" xfId="0" applyNumberFormat="1" applyFont="1" applyFill="1" applyBorder="1" applyAlignment="1" applyProtection="1">
      <alignment horizontal="center" vertical="center"/>
      <protection locked="0"/>
    </xf>
    <xf numFmtId="166" fontId="70" fillId="2" borderId="31" xfId="0" applyNumberFormat="1" applyFont="1" applyFill="1" applyBorder="1" applyAlignment="1" applyProtection="1">
      <alignment horizontal="center" vertical="center"/>
      <protection locked="0"/>
    </xf>
    <xf numFmtId="165" fontId="3" fillId="14" borderId="54" xfId="2" applyFont="1" applyFill="1" applyBorder="1" applyAlignment="1" applyProtection="1">
      <alignment horizontal="center"/>
      <protection locked="0"/>
    </xf>
    <xf numFmtId="167" fontId="86" fillId="2" borderId="36" xfId="0" applyNumberFormat="1" applyFont="1" applyFill="1" applyBorder="1" applyAlignment="1" applyProtection="1">
      <alignment horizontal="left" vertical="center"/>
      <protection locked="0"/>
    </xf>
    <xf numFmtId="165" fontId="6" fillId="14" borderId="54" xfId="2" applyFont="1" applyFill="1" applyBorder="1" applyAlignment="1" applyProtection="1">
      <alignment horizontal="center"/>
      <protection locked="0"/>
    </xf>
    <xf numFmtId="0" fontId="21" fillId="2" borderId="31" xfId="0" applyFont="1" applyFill="1" applyBorder="1" applyAlignment="1">
      <alignment horizontal="center" vertical="center"/>
    </xf>
    <xf numFmtId="0" fontId="75" fillId="14" borderId="31" xfId="0" applyFont="1" applyFill="1" applyBorder="1" applyAlignment="1" applyProtection="1">
      <alignment horizontal="center"/>
      <protection locked="0"/>
    </xf>
    <xf numFmtId="0" fontId="21" fillId="2" borderId="32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left"/>
    </xf>
    <xf numFmtId="0" fontId="43" fillId="0" borderId="28" xfId="0" applyFont="1" applyFill="1" applyBorder="1" applyAlignment="1">
      <alignment horizontal="center"/>
    </xf>
    <xf numFmtId="165" fontId="70" fillId="2" borderId="37" xfId="9" applyNumberFormat="1" applyFont="1" applyFill="1" applyBorder="1" applyAlignment="1" applyProtection="1">
      <alignment horizontal="center" vertical="center"/>
      <protection locked="0"/>
    </xf>
    <xf numFmtId="165" fontId="70" fillId="2" borderId="31" xfId="9" applyNumberFormat="1" applyFont="1" applyFill="1" applyBorder="1" applyAlignment="1" applyProtection="1">
      <alignment horizontal="center" vertical="center"/>
      <protection locked="0"/>
    </xf>
    <xf numFmtId="165" fontId="70" fillId="2" borderId="42" xfId="9" applyNumberFormat="1" applyFont="1" applyFill="1" applyBorder="1" applyAlignment="1" applyProtection="1">
      <alignment horizontal="center" vertical="center"/>
      <protection locked="0"/>
    </xf>
    <xf numFmtId="165" fontId="70" fillId="2" borderId="45" xfId="9" applyNumberFormat="1" applyFont="1" applyFill="1" applyBorder="1" applyAlignment="1" applyProtection="1">
      <alignment horizontal="center" vertical="center"/>
      <protection locked="0"/>
    </xf>
    <xf numFmtId="165" fontId="22" fillId="2" borderId="37" xfId="9" applyNumberFormat="1" applyFont="1" applyFill="1" applyBorder="1" applyAlignment="1" applyProtection="1">
      <alignment horizontal="center" vertical="center"/>
      <protection locked="0"/>
    </xf>
    <xf numFmtId="165" fontId="22" fillId="2" borderId="31" xfId="9" applyNumberFormat="1" applyFont="1" applyFill="1" applyBorder="1" applyAlignment="1" applyProtection="1">
      <alignment horizontal="center" vertical="center"/>
      <protection locked="0"/>
    </xf>
    <xf numFmtId="165" fontId="70" fillId="2" borderId="54" xfId="9" applyNumberFormat="1" applyFont="1" applyFill="1" applyBorder="1" applyAlignment="1" applyProtection="1">
      <alignment horizontal="center" vertical="center"/>
      <protection locked="0"/>
    </xf>
    <xf numFmtId="165" fontId="74" fillId="2" borderId="34" xfId="9" applyNumberFormat="1" applyFont="1" applyFill="1" applyBorder="1" applyAlignment="1" applyProtection="1">
      <alignment horizontal="center" vertical="center"/>
      <protection locked="0"/>
    </xf>
    <xf numFmtId="165" fontId="74" fillId="2" borderId="45" xfId="9" applyNumberFormat="1" applyFont="1" applyFill="1" applyBorder="1" applyAlignment="1" applyProtection="1">
      <alignment horizontal="center" vertical="center"/>
      <protection locked="0"/>
    </xf>
    <xf numFmtId="14" fontId="66" fillId="15" borderId="31" xfId="0" applyNumberFormat="1" applyFont="1" applyFill="1" applyBorder="1" applyAlignment="1" applyProtection="1">
      <alignment horizontal="center" vertical="center"/>
      <protection locked="0"/>
    </xf>
    <xf numFmtId="0" fontId="21" fillId="2" borderId="3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21" fillId="2" borderId="77" xfId="0" applyFont="1" applyFill="1" applyBorder="1" applyAlignment="1">
      <alignment horizontal="center" vertical="center"/>
    </xf>
    <xf numFmtId="169" fontId="21" fillId="2" borderId="32" xfId="0" applyNumberFormat="1" applyFont="1" applyFill="1" applyBorder="1" applyAlignment="1">
      <alignment horizontal="center" vertical="center"/>
    </xf>
    <xf numFmtId="169" fontId="21" fillId="2" borderId="76" xfId="0" applyNumberFormat="1" applyFont="1" applyFill="1" applyBorder="1" applyAlignment="1">
      <alignment horizontal="center" vertical="center"/>
    </xf>
    <xf numFmtId="169" fontId="21" fillId="2" borderId="77" xfId="0" applyNumberFormat="1" applyFont="1" applyFill="1" applyBorder="1" applyAlignment="1">
      <alignment horizontal="center" vertical="center"/>
    </xf>
    <xf numFmtId="0" fontId="75" fillId="14" borderId="31" xfId="0" applyFont="1" applyFill="1" applyBorder="1" applyAlignment="1" applyProtection="1">
      <alignment horizontal="center"/>
      <protection locked="0"/>
    </xf>
    <xf numFmtId="165" fontId="66" fillId="15" borderId="31" xfId="0" applyNumberFormat="1" applyFont="1" applyFill="1" applyBorder="1" applyAlignment="1" applyProtection="1">
      <alignment horizontal="center"/>
      <protection locked="0"/>
    </xf>
    <xf numFmtId="0" fontId="80" fillId="2" borderId="32" xfId="0" applyFont="1" applyFill="1" applyBorder="1" applyAlignment="1">
      <alignment horizontal="center" vertical="center"/>
    </xf>
    <xf numFmtId="0" fontId="80" fillId="2" borderId="76" xfId="0" applyFont="1" applyFill="1" applyBorder="1" applyAlignment="1">
      <alignment horizontal="center" vertical="center"/>
    </xf>
    <xf numFmtId="0" fontId="80" fillId="2" borderId="77" xfId="0" applyFont="1" applyFill="1" applyBorder="1" applyAlignment="1">
      <alignment horizontal="center" vertical="center"/>
    </xf>
    <xf numFmtId="0" fontId="73" fillId="0" borderId="63" xfId="0" applyFont="1" applyBorder="1" applyAlignment="1" applyProtection="1">
      <alignment horizontal="left" vertical="center"/>
      <protection locked="0"/>
    </xf>
    <xf numFmtId="0" fontId="73" fillId="0" borderId="64" xfId="0" applyFont="1" applyBorder="1" applyAlignment="1" applyProtection="1">
      <alignment horizontal="left" vertical="center"/>
      <protection locked="0"/>
    </xf>
    <xf numFmtId="0" fontId="73" fillId="0" borderId="63" xfId="0" applyFont="1" applyBorder="1" applyAlignment="1" applyProtection="1">
      <alignment horizontal="left"/>
      <protection locked="0"/>
    </xf>
    <xf numFmtId="0" fontId="73" fillId="0" borderId="65" xfId="0" applyFont="1" applyBorder="1" applyAlignment="1" applyProtection="1">
      <alignment horizontal="left"/>
      <protection locked="0"/>
    </xf>
    <xf numFmtId="0" fontId="73" fillId="0" borderId="64" xfId="0" applyFont="1" applyBorder="1" applyAlignment="1" applyProtection="1">
      <alignment horizontal="left"/>
      <protection locked="0"/>
    </xf>
    <xf numFmtId="0" fontId="73" fillId="0" borderId="66" xfId="0" applyFont="1" applyBorder="1" applyAlignment="1" applyProtection="1">
      <alignment horizontal="left"/>
      <protection locked="0"/>
    </xf>
    <xf numFmtId="0" fontId="63" fillId="15" borderId="0" xfId="0" applyFont="1" applyFill="1" applyBorder="1" applyAlignment="1">
      <alignment horizontal="center" vertical="center" wrapText="1"/>
    </xf>
    <xf numFmtId="0" fontId="80" fillId="15" borderId="31" xfId="0" applyFont="1" applyFill="1" applyBorder="1" applyAlignment="1">
      <alignment horizontal="center" vertical="center"/>
    </xf>
    <xf numFmtId="0" fontId="80" fillId="2" borderId="0" xfId="0" applyFont="1" applyFill="1" applyBorder="1" applyAlignment="1">
      <alignment horizontal="center" vertical="center"/>
    </xf>
    <xf numFmtId="165" fontId="6" fillId="14" borderId="54" xfId="2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81" fillId="0" borderId="67" xfId="0" applyFont="1" applyBorder="1" applyAlignment="1" applyProtection="1">
      <alignment horizontal="center" vertical="center" textRotation="90" wrapText="1"/>
      <protection locked="0"/>
    </xf>
    <xf numFmtId="0" fontId="81" fillId="0" borderId="68" xfId="0" applyFont="1" applyBorder="1" applyAlignment="1" applyProtection="1">
      <alignment horizontal="center" vertical="center" textRotation="90" wrapText="1"/>
      <protection locked="0"/>
    </xf>
    <xf numFmtId="0" fontId="73" fillId="0" borderId="69" xfId="0" applyFont="1" applyBorder="1" applyAlignment="1" applyProtection="1">
      <alignment horizontal="left" vertical="top"/>
      <protection locked="0"/>
    </xf>
    <xf numFmtId="0" fontId="73" fillId="0" borderId="0" xfId="0" applyFont="1" applyBorder="1" applyAlignment="1" applyProtection="1">
      <alignment horizontal="left" vertical="top"/>
      <protection locked="0"/>
    </xf>
    <xf numFmtId="0" fontId="73" fillId="0" borderId="3" xfId="0" applyFont="1" applyBorder="1" applyAlignment="1" applyProtection="1">
      <alignment horizontal="left" vertical="top"/>
      <protection locked="0"/>
    </xf>
    <xf numFmtId="0" fontId="73" fillId="0" borderId="70" xfId="0" applyFont="1" applyBorder="1" applyAlignment="1" applyProtection="1">
      <alignment horizontal="left" vertical="top"/>
      <protection locked="0"/>
    </xf>
    <xf numFmtId="0" fontId="73" fillId="0" borderId="71" xfId="0" applyFont="1" applyBorder="1" applyAlignment="1" applyProtection="1">
      <alignment horizontal="left" vertical="top"/>
      <protection locked="0"/>
    </xf>
    <xf numFmtId="0" fontId="73" fillId="0" borderId="72" xfId="0" applyFont="1" applyBorder="1" applyAlignment="1" applyProtection="1">
      <alignment horizontal="left" vertical="top"/>
      <protection locked="0"/>
    </xf>
    <xf numFmtId="0" fontId="73" fillId="0" borderId="63" xfId="0" applyFont="1" applyBorder="1" applyAlignment="1" applyProtection="1">
      <alignment horizontal="left" vertical="top"/>
      <protection locked="0"/>
    </xf>
    <xf numFmtId="0" fontId="73" fillId="0" borderId="65" xfId="0" applyFont="1" applyBorder="1" applyAlignment="1" applyProtection="1">
      <alignment horizontal="left" vertical="top"/>
      <protection locked="0"/>
    </xf>
    <xf numFmtId="0" fontId="73" fillId="0" borderId="73" xfId="0" applyFont="1" applyBorder="1" applyAlignment="1" applyProtection="1">
      <alignment horizontal="left" vertical="top"/>
      <protection locked="0"/>
    </xf>
    <xf numFmtId="0" fontId="73" fillId="0" borderId="74" xfId="0" applyFont="1" applyBorder="1" applyAlignment="1" applyProtection="1">
      <alignment horizontal="left" vertical="top"/>
      <protection locked="0"/>
    </xf>
    <xf numFmtId="0" fontId="73" fillId="0" borderId="75" xfId="0" applyFont="1" applyBorder="1" applyAlignment="1" applyProtection="1">
      <alignment horizontal="left" vertical="top"/>
      <protection locked="0"/>
    </xf>
    <xf numFmtId="0" fontId="37" fillId="14" borderId="0" xfId="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45" fillId="0" borderId="30" xfId="0" applyFont="1" applyBorder="1" applyAlignment="1" applyProtection="1">
      <alignment vertical="center" wrapText="1"/>
      <protection locked="0"/>
    </xf>
    <xf numFmtId="0" fontId="45" fillId="0" borderId="28" xfId="0" applyFont="1" applyBorder="1" applyAlignment="1" applyProtection="1">
      <alignment vertical="center" wrapText="1"/>
      <protection locked="0"/>
    </xf>
    <xf numFmtId="0" fontId="45" fillId="0" borderId="29" xfId="0" applyFont="1" applyBorder="1" applyAlignment="1" applyProtection="1">
      <alignment vertical="center" wrapText="1"/>
      <protection locked="0"/>
    </xf>
    <xf numFmtId="170" fontId="45" fillId="0" borderId="30" xfId="2" applyNumberFormat="1" applyFont="1" applyBorder="1" applyAlignment="1" applyProtection="1">
      <alignment horizontal="center" vertical="center"/>
      <protection locked="0"/>
    </xf>
    <xf numFmtId="170" fontId="45" fillId="0" borderId="29" xfId="2" applyNumberFormat="1" applyFont="1" applyBorder="1" applyAlignment="1" applyProtection="1">
      <alignment horizontal="center" vertical="center"/>
      <protection locked="0"/>
    </xf>
    <xf numFmtId="0" fontId="43" fillId="0" borderId="27" xfId="0" applyFont="1" applyFill="1" applyBorder="1" applyAlignment="1" applyProtection="1">
      <alignment horizontal="center" vertical="center" wrapText="1"/>
      <protection locked="0"/>
    </xf>
    <xf numFmtId="0" fontId="35" fillId="14" borderId="0" xfId="0" applyFont="1" applyFill="1" applyBorder="1" applyAlignment="1">
      <alignment horizontal="center" vertical="center" wrapText="1"/>
    </xf>
    <xf numFmtId="0" fontId="36" fillId="14" borderId="0" xfId="0" applyFont="1" applyFill="1" applyBorder="1" applyAlignment="1">
      <alignment horizontal="center" vertical="center" wrapText="1"/>
    </xf>
    <xf numFmtId="0" fontId="37" fillId="14" borderId="0" xfId="0" applyFont="1" applyFill="1" applyBorder="1" applyAlignment="1">
      <alignment horizontal="center" vertical="center" wrapText="1"/>
    </xf>
    <xf numFmtId="0" fontId="34" fillId="14" borderId="0" xfId="0" applyFont="1" applyFill="1" applyBorder="1" applyAlignment="1">
      <alignment horizontal="center" vertical="center" wrapText="1"/>
    </xf>
    <xf numFmtId="0" fontId="65" fillId="0" borderId="30" xfId="0" applyFont="1" applyFill="1" applyBorder="1" applyAlignment="1" applyProtection="1">
      <alignment horizontal="center" wrapText="1"/>
      <protection locked="0"/>
    </xf>
    <xf numFmtId="0" fontId="65" fillId="0" borderId="28" xfId="0" applyFont="1" applyFill="1" applyBorder="1" applyAlignment="1" applyProtection="1">
      <alignment horizontal="center" wrapText="1"/>
      <protection locked="0"/>
    </xf>
    <xf numFmtId="0" fontId="65" fillId="0" borderId="29" xfId="0" applyFont="1" applyFill="1" applyBorder="1" applyAlignment="1" applyProtection="1">
      <alignment horizontal="center" wrapText="1"/>
      <protection locked="0"/>
    </xf>
    <xf numFmtId="0" fontId="33" fillId="14" borderId="57" xfId="0" applyFont="1" applyFill="1" applyBorder="1" applyAlignment="1">
      <alignment horizontal="center" vertical="center" wrapText="1"/>
    </xf>
    <xf numFmtId="0" fontId="33" fillId="14" borderId="58" xfId="0" applyFont="1" applyFill="1" applyBorder="1" applyAlignment="1">
      <alignment horizontal="center" vertical="center" wrapText="1"/>
    </xf>
    <xf numFmtId="0" fontId="33" fillId="14" borderId="59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/>
    </xf>
    <xf numFmtId="0" fontId="43" fillId="0" borderId="29" xfId="0" applyFont="1" applyFill="1" applyBorder="1" applyAlignment="1">
      <alignment horizontal="center"/>
    </xf>
    <xf numFmtId="0" fontId="43" fillId="0" borderId="30" xfId="0" applyFont="1" applyFill="1" applyBorder="1" applyAlignment="1">
      <alignment horizontal="left"/>
    </xf>
    <xf numFmtId="0" fontId="43" fillId="0" borderId="28" xfId="0" applyFont="1" applyFill="1" applyBorder="1" applyAlignment="1">
      <alignment horizontal="left"/>
    </xf>
    <xf numFmtId="0" fontId="41" fillId="14" borderId="60" xfId="0" applyFont="1" applyFill="1" applyBorder="1" applyAlignment="1">
      <alignment horizontal="center" vertical="center"/>
    </xf>
    <xf numFmtId="0" fontId="41" fillId="14" borderId="61" xfId="0" applyFont="1" applyFill="1" applyBorder="1" applyAlignment="1">
      <alignment horizontal="center" vertical="center"/>
    </xf>
    <xf numFmtId="0" fontId="41" fillId="14" borderId="62" xfId="0" applyFont="1" applyFill="1" applyBorder="1" applyAlignment="1">
      <alignment horizontal="center" vertical="center"/>
    </xf>
    <xf numFmtId="0" fontId="65" fillId="0" borderId="30" xfId="0" applyFont="1" applyFill="1" applyBorder="1" applyAlignment="1" applyProtection="1">
      <alignment horizontal="center" vertical="center" wrapText="1"/>
      <protection locked="0"/>
    </xf>
    <xf numFmtId="0" fontId="65" fillId="0" borderId="28" xfId="0" applyFont="1" applyFill="1" applyBorder="1" applyAlignment="1" applyProtection="1">
      <alignment horizontal="center" vertical="center" wrapText="1"/>
      <protection locked="0"/>
    </xf>
    <xf numFmtId="0" fontId="65" fillId="0" borderId="29" xfId="0" applyFont="1" applyFill="1" applyBorder="1" applyAlignment="1" applyProtection="1">
      <alignment horizontal="center" vertical="center" wrapText="1"/>
      <protection locked="0"/>
    </xf>
    <xf numFmtId="0" fontId="65" fillId="0" borderId="30" xfId="0" applyFont="1" applyFill="1" applyBorder="1" applyAlignment="1" applyProtection="1">
      <alignment horizontal="center" vertical="center"/>
      <protection locked="0"/>
    </xf>
    <xf numFmtId="0" fontId="65" fillId="0" borderId="29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40" fillId="16" borderId="0" xfId="0" applyFont="1" applyFill="1" applyBorder="1" applyAlignment="1">
      <alignment horizontal="center" vertical="top" wrapText="1"/>
    </xf>
    <xf numFmtId="0" fontId="43" fillId="2" borderId="20" xfId="0" applyFont="1" applyFill="1" applyBorder="1" applyAlignment="1" applyProtection="1">
      <alignment horizontal="center" vertical="center" wrapText="1"/>
      <protection locked="0"/>
    </xf>
    <xf numFmtId="0" fontId="43" fillId="2" borderId="0" xfId="0" applyFont="1" applyFill="1" applyBorder="1" applyAlignment="1" applyProtection="1">
      <alignment horizontal="center" vertical="center" wrapText="1"/>
      <protection locked="0"/>
    </xf>
    <xf numFmtId="0" fontId="43" fillId="0" borderId="27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39" fillId="14" borderId="27" xfId="0" applyFont="1" applyFill="1" applyBorder="1" applyAlignment="1">
      <alignment horizontal="center" vertical="center" wrapText="1"/>
    </xf>
    <xf numFmtId="0" fontId="39" fillId="14" borderId="27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 wrapText="1"/>
    </xf>
    <xf numFmtId="0" fontId="79" fillId="2" borderId="0" xfId="0" applyFont="1" applyFill="1" applyBorder="1" applyAlignment="1">
      <alignment horizontal="center" vertical="center"/>
    </xf>
    <xf numFmtId="0" fontId="38" fillId="14" borderId="0" xfId="0" applyFont="1" applyFill="1" applyBorder="1" applyAlignment="1">
      <alignment horizontal="center" vertical="center" wrapText="1"/>
    </xf>
    <xf numFmtId="0" fontId="33" fillId="14" borderId="0" xfId="0" applyFont="1" applyFill="1" applyBorder="1" applyAlignment="1">
      <alignment horizontal="center" vertical="center" wrapText="1"/>
    </xf>
    <xf numFmtId="0" fontId="78" fillId="2" borderId="0" xfId="0" applyFont="1" applyFill="1" applyBorder="1" applyAlignment="1" applyProtection="1">
      <alignment horizontal="center" vertical="center" wrapText="1"/>
      <protection locked="0"/>
    </xf>
    <xf numFmtId="49" fontId="43" fillId="0" borderId="27" xfId="0" applyNumberFormat="1" applyFont="1" applyFill="1" applyBorder="1" applyAlignment="1" applyProtection="1">
      <alignment horizontal="center" vertical="center"/>
      <protection locked="0"/>
    </xf>
    <xf numFmtId="49" fontId="43" fillId="0" borderId="27" xfId="0" applyNumberFormat="1" applyFont="1" applyFill="1" applyBorder="1" applyAlignment="1">
      <alignment horizontal="center" vertical="center"/>
    </xf>
    <xf numFmtId="0" fontId="31" fillId="14" borderId="0" xfId="0" applyFont="1" applyFill="1" applyBorder="1" applyAlignment="1">
      <alignment horizontal="center" vertical="center" wrapText="1"/>
    </xf>
    <xf numFmtId="0" fontId="76" fillId="14" borderId="0" xfId="0" applyFont="1" applyFill="1" applyBorder="1" applyAlignment="1">
      <alignment horizontal="center" vertical="top" wrapText="1"/>
    </xf>
    <xf numFmtId="0" fontId="77" fillId="14" borderId="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3" fontId="43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43" fillId="0" borderId="27" xfId="0" applyFont="1" applyFill="1" applyBorder="1" applyAlignment="1" applyProtection="1">
      <alignment horizontal="left" vertical="center" wrapText="1"/>
      <protection locked="0"/>
    </xf>
    <xf numFmtId="0" fontId="44" fillId="0" borderId="27" xfId="0" applyFont="1" applyFill="1" applyBorder="1" applyAlignment="1" applyProtection="1">
      <alignment horizontal="left" vertical="center" wrapText="1"/>
      <protection locked="0"/>
    </xf>
    <xf numFmtId="0" fontId="53" fillId="0" borderId="21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82" fillId="5" borderId="12" xfId="0" applyFont="1" applyFill="1" applyBorder="1" applyAlignment="1">
      <alignment horizontal="center" vertical="center" wrapText="1"/>
    </xf>
    <xf numFmtId="0" fontId="82" fillId="5" borderId="0" xfId="0" applyFont="1" applyFill="1" applyAlignment="1">
      <alignment horizontal="center" vertical="center"/>
    </xf>
    <xf numFmtId="0" fontId="82" fillId="5" borderId="12" xfId="0" applyFont="1" applyFill="1" applyBorder="1" applyAlignment="1">
      <alignment horizontal="center" vertical="center"/>
    </xf>
    <xf numFmtId="0" fontId="50" fillId="8" borderId="10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6" fillId="12" borderId="25" xfId="0" applyFont="1" applyFill="1" applyBorder="1" applyAlignment="1">
      <alignment horizontal="center" vertical="center" wrapText="1"/>
    </xf>
    <xf numFmtId="0" fontId="56" fillId="12" borderId="26" xfId="0" applyFont="1" applyFill="1" applyBorder="1" applyAlignment="1">
      <alignment horizontal="center" vertical="center" wrapText="1"/>
    </xf>
    <xf numFmtId="168" fontId="50" fillId="10" borderId="10" xfId="0" applyNumberFormat="1" applyFont="1" applyFill="1" applyBorder="1" applyAlignment="1">
      <alignment horizontal="center"/>
    </xf>
    <xf numFmtId="168" fontId="50" fillId="10" borderId="24" xfId="0" applyNumberFormat="1" applyFont="1" applyFill="1" applyBorder="1" applyAlignment="1">
      <alignment horizontal="center"/>
    </xf>
  </cellXfs>
  <cellStyles count="14">
    <cellStyle name="Hiperlink" xfId="1" builtinId="8"/>
    <cellStyle name="Moeda" xfId="2" builtinId="4"/>
    <cellStyle name="Moeda 2" xfId="3" xr:uid="{8A794971-84CD-472C-BDD4-6F216D09E45B}"/>
    <cellStyle name="Moeda 2 2" xfId="4" xr:uid="{E3F03481-4A90-4A4A-AE79-2C4848B5F89A}"/>
    <cellStyle name="Moeda 3" xfId="5" xr:uid="{2508262D-A46A-4A33-9459-EBC2C8AEC00A}"/>
    <cellStyle name="Normal" xfId="0" builtinId="0"/>
    <cellStyle name="Normal 2" xfId="6" xr:uid="{18B3CB75-6AF4-406B-B197-427C3F2FFCBF}"/>
    <cellStyle name="Normal 3" xfId="7" xr:uid="{99576832-00D0-4883-8375-4EA1E8763425}"/>
    <cellStyle name="Normal 4" xfId="8" xr:uid="{21535383-47EB-47F3-B2C6-03A95ECEEFCD}"/>
    <cellStyle name="Porcentagem" xfId="9" builtinId="5"/>
    <cellStyle name="Porcentagem 2" xfId="10" xr:uid="{EE1C7256-2102-448B-9746-AD98A1852196}"/>
    <cellStyle name="Porcentagem 2 2" xfId="11" xr:uid="{C129D3DE-65FA-42C3-BC45-90152919E739}"/>
    <cellStyle name="Vírgula 2" xfId="12" xr:uid="{4137EE5F-5C60-4DB9-9DB7-9F5B64015979}"/>
    <cellStyle name="Vírgula 2 2" xfId="13" xr:uid="{611780A9-712D-4FCA-90D8-A0ACD4E9E6BF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textRotation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numFmt numFmtId="165" formatCode="_(&quot;R$ &quot;* #,##0.00_);_(&quot;R$ &quot;* \(#,##0.00\);_(&quot;R$ 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167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167" formatCode="0.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dotted">
          <color rgb="FF286248"/>
        </left>
        <right style="dotted">
          <color rgb="FF286248"/>
        </right>
        <top style="dotted">
          <color rgb="FF286248"/>
        </top>
        <bottom style="dotted">
          <color rgb="FF286248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bottom style="medium">
          <color indexed="64"/>
        </bottom>
      </border>
    </dxf>
    <dxf>
      <border outline="0">
        <top style="medium">
          <color theme="1" tint="0.34998626667073579"/>
        </top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Bree Rg"/>
        <family val="3"/>
        <scheme val="none"/>
      </font>
      <fill>
        <patternFill patternType="solid">
          <fgColor indexed="64"/>
          <bgColor rgb="FFAFDFC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44</xdr:row>
          <xdr:rowOff>0</xdr:rowOff>
        </xdr:from>
        <xdr:to>
          <xdr:col>5</xdr:col>
          <xdr:colOff>409575</xdr:colOff>
          <xdr:row>45</xdr:row>
          <xdr:rowOff>19050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E785566E-F8D1-EFFA-4C8D-16B2955EAF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44</xdr:row>
          <xdr:rowOff>0</xdr:rowOff>
        </xdr:from>
        <xdr:to>
          <xdr:col>7</xdr:col>
          <xdr:colOff>28575</xdr:colOff>
          <xdr:row>45</xdr:row>
          <xdr:rowOff>19050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93A4F37D-19AF-D072-EAEC-778036698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133350</xdr:rowOff>
        </xdr:from>
        <xdr:to>
          <xdr:col>4</xdr:col>
          <xdr:colOff>409575</xdr:colOff>
          <xdr:row>47</xdr:row>
          <xdr:rowOff>47625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59364FA7-99CE-82FD-11BB-1915E02E4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45</xdr:row>
          <xdr:rowOff>142875</xdr:rowOff>
        </xdr:from>
        <xdr:to>
          <xdr:col>5</xdr:col>
          <xdr:colOff>381000</xdr:colOff>
          <xdr:row>47</xdr:row>
          <xdr:rowOff>57150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E552964A-A681-E729-20B2-8258CE6CC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49</xdr:row>
          <xdr:rowOff>0</xdr:rowOff>
        </xdr:from>
        <xdr:to>
          <xdr:col>4</xdr:col>
          <xdr:colOff>409575</xdr:colOff>
          <xdr:row>50</xdr:row>
          <xdr:rowOff>19050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366BE892-867D-9530-47A4-0CC3E8FD09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49</xdr:row>
          <xdr:rowOff>0</xdr:rowOff>
        </xdr:from>
        <xdr:to>
          <xdr:col>5</xdr:col>
          <xdr:colOff>409575</xdr:colOff>
          <xdr:row>50</xdr:row>
          <xdr:rowOff>19050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E720B3B0-2EAC-F1F4-8ADE-1C2BFCED52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50</xdr:row>
          <xdr:rowOff>0</xdr:rowOff>
        </xdr:from>
        <xdr:to>
          <xdr:col>7</xdr:col>
          <xdr:colOff>28575</xdr:colOff>
          <xdr:row>51</xdr:row>
          <xdr:rowOff>19050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4B990FA6-874B-AB34-F1F2-EF559ACE4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50</xdr:row>
          <xdr:rowOff>0</xdr:rowOff>
        </xdr:from>
        <xdr:to>
          <xdr:col>7</xdr:col>
          <xdr:colOff>409575</xdr:colOff>
          <xdr:row>51</xdr:row>
          <xdr:rowOff>19050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6A587F65-BDBC-3B5E-DF94-62298D34A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51</xdr:row>
          <xdr:rowOff>9525</xdr:rowOff>
        </xdr:from>
        <xdr:to>
          <xdr:col>4</xdr:col>
          <xdr:colOff>390525</xdr:colOff>
          <xdr:row>52</xdr:row>
          <xdr:rowOff>19050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ED49AD6C-C5A0-C929-5032-3C49F7EEFB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Pontuais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51</xdr:row>
          <xdr:rowOff>19050</xdr:rowOff>
        </xdr:from>
        <xdr:to>
          <xdr:col>7</xdr:col>
          <xdr:colOff>85725</xdr:colOff>
          <xdr:row>52</xdr:row>
          <xdr:rowOff>19050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D69A22D-8139-5BF2-A1C4-536940E2E6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Alguns dias de atraso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46</xdr:row>
          <xdr:rowOff>171450</xdr:rowOff>
        </xdr:from>
        <xdr:to>
          <xdr:col>3</xdr:col>
          <xdr:colOff>781050</xdr:colOff>
          <xdr:row>48</xdr:row>
          <xdr:rowOff>19050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  <a:ext uri="{FF2B5EF4-FFF2-40B4-BE49-F238E27FC236}">
                  <a16:creationId xmlns:a16="http://schemas.microsoft.com/office/drawing/2014/main" id="{F93833BA-CCAB-F060-A065-8E99F6910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Pequeno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46</xdr:row>
          <xdr:rowOff>171450</xdr:rowOff>
        </xdr:from>
        <xdr:to>
          <xdr:col>4</xdr:col>
          <xdr:colOff>504825</xdr:colOff>
          <xdr:row>48</xdr:row>
          <xdr:rowOff>9525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  <a:ext uri="{FF2B5EF4-FFF2-40B4-BE49-F238E27FC236}">
                  <a16:creationId xmlns:a16="http://schemas.microsoft.com/office/drawing/2014/main" id="{FC8CFD58-2341-F449-B579-96D8746C7C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Médio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46</xdr:row>
          <xdr:rowOff>180975</xdr:rowOff>
        </xdr:from>
        <xdr:to>
          <xdr:col>6</xdr:col>
          <xdr:colOff>114300</xdr:colOff>
          <xdr:row>48</xdr:row>
          <xdr:rowOff>9525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566F13DF-0E2E-DC31-913A-1856A2EFCD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45</xdr:row>
          <xdr:rowOff>0</xdr:rowOff>
        </xdr:from>
        <xdr:to>
          <xdr:col>6</xdr:col>
          <xdr:colOff>371475</xdr:colOff>
          <xdr:row>46</xdr:row>
          <xdr:rowOff>19050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BB51AA85-2D24-D468-EFCA-0676AF0FA6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Menos de 1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9525</xdr:rowOff>
        </xdr:from>
        <xdr:to>
          <xdr:col>8</xdr:col>
          <xdr:colOff>200025</xdr:colOff>
          <xdr:row>46</xdr:row>
          <xdr:rowOff>19050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  <a:ext uri="{FF2B5EF4-FFF2-40B4-BE49-F238E27FC236}">
                  <a16:creationId xmlns:a16="http://schemas.microsoft.com/office/drawing/2014/main" id="{BF1821D9-E198-9635-48AC-DB27B88FA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 1 a 5 anos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45</xdr:row>
          <xdr:rowOff>9525</xdr:rowOff>
        </xdr:from>
        <xdr:to>
          <xdr:col>9</xdr:col>
          <xdr:colOff>409575</xdr:colOff>
          <xdr:row>46</xdr:row>
          <xdr:rowOff>19050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  <a:ext uri="{FF2B5EF4-FFF2-40B4-BE49-F238E27FC236}">
                  <a16:creationId xmlns:a16="http://schemas.microsoft.com/office/drawing/2014/main" id="{208A7D1F-BD23-2394-F6F7-DCB6AEDF6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Mais de 5 anos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47</xdr:row>
          <xdr:rowOff>114300</xdr:rowOff>
        </xdr:from>
        <xdr:to>
          <xdr:col>3</xdr:col>
          <xdr:colOff>381000</xdr:colOff>
          <xdr:row>49</xdr:row>
          <xdr:rowOff>38100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  <a:ext uri="{FF2B5EF4-FFF2-40B4-BE49-F238E27FC236}">
                  <a16:creationId xmlns:a16="http://schemas.microsoft.com/office/drawing/2014/main" id="{4095B4C5-914C-52F9-4D46-25A02DDB29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Artesanatos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47</xdr:row>
          <xdr:rowOff>114300</xdr:rowOff>
        </xdr:from>
        <xdr:to>
          <xdr:col>4</xdr:col>
          <xdr:colOff>619125</xdr:colOff>
          <xdr:row>49</xdr:row>
          <xdr:rowOff>47625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  <a:ext uri="{FF2B5EF4-FFF2-40B4-BE49-F238E27FC236}">
                  <a16:creationId xmlns:a16="http://schemas.microsoft.com/office/drawing/2014/main" id="{2D0B6105-EF82-FF73-4DA3-19E3EDB6B4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Papelaria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47</xdr:row>
          <xdr:rowOff>104775</xdr:rowOff>
        </xdr:from>
        <xdr:to>
          <xdr:col>6</xdr:col>
          <xdr:colOff>19050</xdr:colOff>
          <xdr:row>49</xdr:row>
          <xdr:rowOff>28575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  <a:ext uri="{FF2B5EF4-FFF2-40B4-BE49-F238E27FC236}">
                  <a16:creationId xmlns:a16="http://schemas.microsoft.com/office/drawing/2014/main" id="{DB15331A-53D2-C0F1-F02E-7A26041013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51</xdr:row>
          <xdr:rowOff>142875</xdr:rowOff>
        </xdr:from>
        <xdr:to>
          <xdr:col>8</xdr:col>
          <xdr:colOff>561975</xdr:colOff>
          <xdr:row>53</xdr:row>
          <xdr:rowOff>57150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  <a:ext uri="{FF2B5EF4-FFF2-40B4-BE49-F238E27FC236}">
                  <a16:creationId xmlns:a16="http://schemas.microsoft.com/office/drawing/2014/main" id="{78E20BEA-7E4A-F0A2-7435-1297F66A6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51</xdr:row>
          <xdr:rowOff>152400</xdr:rowOff>
        </xdr:from>
        <xdr:to>
          <xdr:col>7</xdr:col>
          <xdr:colOff>714375</xdr:colOff>
          <xdr:row>53</xdr:row>
          <xdr:rowOff>38100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  <a:ext uri="{FF2B5EF4-FFF2-40B4-BE49-F238E27FC236}">
                  <a16:creationId xmlns:a16="http://schemas.microsoft.com/office/drawing/2014/main" id="{C7542B70-CDB9-32AD-E143-3F0EEB7FF3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104775</xdr:rowOff>
        </xdr:from>
        <xdr:to>
          <xdr:col>3</xdr:col>
          <xdr:colOff>438150</xdr:colOff>
          <xdr:row>29</xdr:row>
          <xdr:rowOff>57150</xdr:rowOff>
        </xdr:to>
        <xdr:sp macro="" textlink="">
          <xdr:nvSpPr>
            <xdr:cNvPr id="18831" name="Check Box 399" hidden="1">
              <a:extLst>
                <a:ext uri="{63B3BB69-23CF-44E3-9099-C40C66FF867C}">
                  <a14:compatExt spid="_x0000_s18831"/>
                </a:ext>
                <a:ext uri="{FF2B5EF4-FFF2-40B4-BE49-F238E27FC236}">
                  <a16:creationId xmlns:a16="http://schemas.microsoft.com/office/drawing/2014/main" id="{F07E933D-DB8E-B150-05E7-5B356EC826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27</xdr:row>
          <xdr:rowOff>104775</xdr:rowOff>
        </xdr:from>
        <xdr:to>
          <xdr:col>5</xdr:col>
          <xdr:colOff>19050</xdr:colOff>
          <xdr:row>29</xdr:row>
          <xdr:rowOff>57150</xdr:rowOff>
        </xdr:to>
        <xdr:sp macro="" textlink="">
          <xdr:nvSpPr>
            <xdr:cNvPr id="18832" name="Check Box 400" hidden="1">
              <a:extLst>
                <a:ext uri="{63B3BB69-23CF-44E3-9099-C40C66FF867C}">
                  <a14:compatExt spid="_x0000_s18832"/>
                </a:ext>
                <a:ext uri="{FF2B5EF4-FFF2-40B4-BE49-F238E27FC236}">
                  <a16:creationId xmlns:a16="http://schemas.microsoft.com/office/drawing/2014/main" id="{A04F1F34-4308-44EE-A4C2-050002EBED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171450</xdr:rowOff>
        </xdr:from>
        <xdr:to>
          <xdr:col>1</xdr:col>
          <xdr:colOff>771525</xdr:colOff>
          <xdr:row>31</xdr:row>
          <xdr:rowOff>190500</xdr:rowOff>
        </xdr:to>
        <xdr:sp macro="" textlink="">
          <xdr:nvSpPr>
            <xdr:cNvPr id="18834" name="Check Box 402" hidden="1">
              <a:extLst>
                <a:ext uri="{63B3BB69-23CF-44E3-9099-C40C66FF867C}">
                  <a14:compatExt spid="_x0000_s18834"/>
                </a:ext>
                <a:ext uri="{FF2B5EF4-FFF2-40B4-BE49-F238E27FC236}">
                  <a16:creationId xmlns:a16="http://schemas.microsoft.com/office/drawing/2014/main" id="{0BF4C9D8-E310-1E6D-40FD-CF2A19E096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REPRESENTANTE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30</xdr:row>
          <xdr:rowOff>171450</xdr:rowOff>
        </xdr:from>
        <xdr:to>
          <xdr:col>3</xdr:col>
          <xdr:colOff>466725</xdr:colOff>
          <xdr:row>31</xdr:row>
          <xdr:rowOff>190500</xdr:rowOff>
        </xdr:to>
        <xdr:sp macro="" textlink="">
          <xdr:nvSpPr>
            <xdr:cNvPr id="18836" name="Check Box 404" hidden="1">
              <a:extLst>
                <a:ext uri="{63B3BB69-23CF-44E3-9099-C40C66FF867C}">
                  <a14:compatExt spid="_x0000_s18836"/>
                </a:ext>
                <a:ext uri="{FF2B5EF4-FFF2-40B4-BE49-F238E27FC236}">
                  <a16:creationId xmlns:a16="http://schemas.microsoft.com/office/drawing/2014/main" id="{2678564C-9AF7-26B6-13A2-39B6674FD2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30</xdr:row>
          <xdr:rowOff>171450</xdr:rowOff>
        </xdr:from>
        <xdr:to>
          <xdr:col>5</xdr:col>
          <xdr:colOff>200025</xdr:colOff>
          <xdr:row>31</xdr:row>
          <xdr:rowOff>171450</xdr:rowOff>
        </xdr:to>
        <xdr:sp macro="" textlink="">
          <xdr:nvSpPr>
            <xdr:cNvPr id="18839" name="Check Box 407" hidden="1">
              <a:extLst>
                <a:ext uri="{63B3BB69-23CF-44E3-9099-C40C66FF867C}">
                  <a14:compatExt spid="_x0000_s18839"/>
                </a:ext>
                <a:ext uri="{FF2B5EF4-FFF2-40B4-BE49-F238E27FC236}">
                  <a16:creationId xmlns:a16="http://schemas.microsoft.com/office/drawing/2014/main" id="{D215C5B7-C737-C20A-AF64-4F6AB3758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GOOGLE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30</xdr:row>
          <xdr:rowOff>161925</xdr:rowOff>
        </xdr:from>
        <xdr:to>
          <xdr:col>7</xdr:col>
          <xdr:colOff>285750</xdr:colOff>
          <xdr:row>31</xdr:row>
          <xdr:rowOff>171450</xdr:rowOff>
        </xdr:to>
        <xdr:sp macro="" textlink="">
          <xdr:nvSpPr>
            <xdr:cNvPr id="18840" name="Check Box 408" hidden="1">
              <a:extLst>
                <a:ext uri="{63B3BB69-23CF-44E3-9099-C40C66FF867C}">
                  <a14:compatExt spid="_x0000_s18840"/>
                </a:ext>
                <a:ext uri="{FF2B5EF4-FFF2-40B4-BE49-F238E27FC236}">
                  <a16:creationId xmlns:a16="http://schemas.microsoft.com/office/drawing/2014/main" id="{FD5DBECC-E769-5725-60EE-E057619AED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YOUTUBE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30</xdr:row>
          <xdr:rowOff>142875</xdr:rowOff>
        </xdr:from>
        <xdr:to>
          <xdr:col>9</xdr:col>
          <xdr:colOff>200025</xdr:colOff>
          <xdr:row>31</xdr:row>
          <xdr:rowOff>161925</xdr:rowOff>
        </xdr:to>
        <xdr:sp macro="" textlink="">
          <xdr:nvSpPr>
            <xdr:cNvPr id="18842" name="Check Box 410" hidden="1">
              <a:extLst>
                <a:ext uri="{63B3BB69-23CF-44E3-9099-C40C66FF867C}">
                  <a14:compatExt spid="_x0000_s18842"/>
                </a:ext>
                <a:ext uri="{FF2B5EF4-FFF2-40B4-BE49-F238E27FC236}">
                  <a16:creationId xmlns:a16="http://schemas.microsoft.com/office/drawing/2014/main" id="{7AC6137B-43BD-E87D-E0D8-E88CA1DE5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INDICAÇÃO CLIENTE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32</xdr:row>
          <xdr:rowOff>28575</xdr:rowOff>
        </xdr:from>
        <xdr:to>
          <xdr:col>1</xdr:col>
          <xdr:colOff>762000</xdr:colOff>
          <xdr:row>32</xdr:row>
          <xdr:rowOff>171450</xdr:rowOff>
        </xdr:to>
        <xdr:sp macro="" textlink="">
          <xdr:nvSpPr>
            <xdr:cNvPr id="18845" name="Check Box 413" hidden="1">
              <a:extLst>
                <a:ext uri="{63B3BB69-23CF-44E3-9099-C40C66FF867C}">
                  <a14:compatExt spid="_x0000_s18845"/>
                </a:ext>
                <a:ext uri="{FF2B5EF4-FFF2-40B4-BE49-F238E27FC236}">
                  <a16:creationId xmlns:a16="http://schemas.microsoft.com/office/drawing/2014/main" id="{1AA5D44B-A47C-7D65-59B2-8BF2A877E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476250</xdr:colOff>
      <xdr:row>0</xdr:row>
      <xdr:rowOff>0</xdr:rowOff>
    </xdr:from>
    <xdr:to>
      <xdr:col>6</xdr:col>
      <xdr:colOff>57150</xdr:colOff>
      <xdr:row>0</xdr:row>
      <xdr:rowOff>628650</xdr:rowOff>
    </xdr:to>
    <xdr:pic>
      <xdr:nvPicPr>
        <xdr:cNvPr id="18941" name="Imagem 7">
          <a:extLst>
            <a:ext uri="{FF2B5EF4-FFF2-40B4-BE49-F238E27FC236}">
              <a16:creationId xmlns:a16="http://schemas.microsoft.com/office/drawing/2014/main" id="{BC2B6BB6-EA29-A27D-240D-34C3CD93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0"/>
          <a:ext cx="2171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210</xdr:row>
      <xdr:rowOff>19050</xdr:rowOff>
    </xdr:from>
    <xdr:to>
      <xdr:col>5</xdr:col>
      <xdr:colOff>57150</xdr:colOff>
      <xdr:row>211</xdr:row>
      <xdr:rowOff>28575</xdr:rowOff>
    </xdr:to>
    <xdr:pic>
      <xdr:nvPicPr>
        <xdr:cNvPr id="27787" name="Imagem 4">
          <a:extLst>
            <a:ext uri="{FF2B5EF4-FFF2-40B4-BE49-F238E27FC236}">
              <a16:creationId xmlns:a16="http://schemas.microsoft.com/office/drawing/2014/main" id="{0D342ABA-391E-672D-DD29-6551CDB8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430911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0</xdr:rowOff>
    </xdr:from>
    <xdr:to>
      <xdr:col>2</xdr:col>
      <xdr:colOff>2428875</xdr:colOff>
      <xdr:row>3</xdr:row>
      <xdr:rowOff>285750</xdr:rowOff>
    </xdr:to>
    <xdr:pic>
      <xdr:nvPicPr>
        <xdr:cNvPr id="27788" name="Imagem 7">
          <a:extLst>
            <a:ext uri="{FF2B5EF4-FFF2-40B4-BE49-F238E27FC236}">
              <a16:creationId xmlns:a16="http://schemas.microsoft.com/office/drawing/2014/main" id="{E20CECE2-2A91-A7CF-C84F-46D633774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4290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238B9A79-F5C7-42B3-BA34-E77265692481}" name="Tabela165" displayName="Tabela165" ref="A14:N210" totalsRowShown="0" headerRowDxfId="17" dataDxfId="16" headerRowBorderDxfId="14" tableBorderDxfId="15">
  <autoFilter ref="A14:N210" xr:uid="{0BC75CF5-4295-47FB-8964-33A85858B916}"/>
  <tableColumns count="14">
    <tableColumn id="16" xr3:uid="{00000000-0010-0000-0100-000010000000}" name="ICMS INTERNO DO PRODUTO_x000a_(NORTE / NORDESTE E ES)" dataDxfId="13" dataCellStyle="Moeda 2 2"/>
    <tableColumn id="2" xr3:uid="{00000000-0010-0000-0100-000002000000}" name="CÓD. NOTA" dataDxfId="12"/>
    <tableColumn id="3" xr3:uid="{00000000-0010-0000-0100-000003000000}" name="DESCRIÇÃO" dataDxfId="11"/>
    <tableColumn id="4" xr3:uid="{00000000-0010-0000-0100-000004000000}" name="UNID. VENDA EM PCTS" dataDxfId="10"/>
    <tableColumn id="5" xr3:uid="{00000000-0010-0000-0100-000005000000}" name="QUANT. DE PCTS" dataDxfId="9"/>
    <tableColumn id="6" xr3:uid="{00000000-0010-0000-0100-000006000000}" name="PREÇO" dataDxfId="8"/>
    <tableColumn id="7" xr3:uid="{00000000-0010-0000-0100-000007000000}" name="+IPI" dataDxfId="7" dataCellStyle="Moeda 2 2"/>
    <tableColumn id="1" xr3:uid="{1A1A5F3C-7976-4567-BE1A-B1D5AEBE0F2A}" name="Preço Com IPI" dataDxfId="6">
      <calculatedColumnFormula>Tabela165[[#This Row],[PREÇO]]+(Tabela165[[#This Row],[PREÇO]]*Tabela165[[#This Row],[+IPI]])</calculatedColumnFormula>
    </tableColumn>
    <tableColumn id="8" xr3:uid="{00000000-0010-0000-0100-000008000000}" name="PRECO TOTAL SEM IPI" dataDxfId="5">
      <calculatedColumnFormula>E15*F15</calculatedColumnFormula>
    </tableColumn>
    <tableColumn id="9" xr3:uid="{00000000-0010-0000-0100-000009000000}" name="PRECO TOTAL COM IPI" dataDxfId="4">
      <calculatedColumnFormula>I15*(1+G15)</calculatedColumnFormula>
    </tableColumn>
    <tableColumn id="10" xr3:uid="{00000000-0010-0000-0100-00000A000000}" name="Nº VOLUMES" dataDxfId="3"/>
    <tableColumn id="11" xr3:uid="{00000000-0010-0000-0100-00000B000000}" name="PESO DO PACOTE (KG)" dataDxfId="2"/>
    <tableColumn id="12" xr3:uid="{00000000-0010-0000-0100-00000C000000}" name="PESO DO VOLUME (KG)" dataDxfId="1"/>
    <tableColumn id="13" xr3:uid="{00000000-0010-0000-0100-00000D000000}" name="CUBAGEM DO VOLUME A  x  L  x  C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08F0-20DC-40A8-8971-E74BAA26A357}">
  <sheetPr>
    <tabColor theme="5" tint="0.39997558519241921"/>
    <pageSetUpPr fitToPage="1"/>
  </sheetPr>
  <dimension ref="A1:N70"/>
  <sheetViews>
    <sheetView showGridLines="0" topLeftCell="A32" zoomScaleNormal="100" workbookViewId="0">
      <selection activeCell="N25" sqref="N25"/>
    </sheetView>
  </sheetViews>
  <sheetFormatPr defaultColWidth="12" defaultRowHeight="11.25"/>
  <cols>
    <col min="1" max="1" width="2.7109375" style="7" customWidth="1"/>
    <col min="2" max="2" width="21.140625" style="7" customWidth="1"/>
    <col min="3" max="3" width="7" style="7" customWidth="1"/>
    <col min="4" max="4" width="13" style="7" customWidth="1"/>
    <col min="5" max="5" width="15.140625" style="7" customWidth="1"/>
    <col min="6" max="6" width="10.7109375" style="7" customWidth="1"/>
    <col min="7" max="7" width="8.85546875" style="7" customWidth="1"/>
    <col min="8" max="8" width="12.42578125" style="7" customWidth="1"/>
    <col min="9" max="10" width="10.7109375" style="7" customWidth="1"/>
    <col min="11" max="11" width="2.42578125" style="7" customWidth="1"/>
    <col min="12" max="12" width="12" style="78"/>
    <col min="13" max="16384" width="12" style="7"/>
  </cols>
  <sheetData>
    <row r="1" spans="1:12" ht="69.599999999999994" customHeight="1">
      <c r="A1" s="125"/>
      <c r="B1" s="360"/>
      <c r="C1" s="360"/>
      <c r="D1" s="360"/>
      <c r="E1" s="360"/>
      <c r="F1" s="360"/>
      <c r="G1" s="360"/>
      <c r="H1" s="360"/>
      <c r="I1" s="360"/>
      <c r="J1" s="360"/>
      <c r="K1" s="125"/>
    </row>
    <row r="2" spans="1:12" ht="26.45" customHeight="1">
      <c r="A2" s="126"/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125"/>
    </row>
    <row r="3" spans="1:12" ht="19.5" customHeight="1">
      <c r="A3" s="126"/>
      <c r="B3" s="425" t="s">
        <v>1</v>
      </c>
      <c r="C3" s="425"/>
      <c r="D3" s="425"/>
      <c r="E3" s="425"/>
      <c r="F3" s="425"/>
      <c r="G3" s="425"/>
      <c r="H3" s="425"/>
      <c r="I3" s="425"/>
      <c r="J3" s="425"/>
      <c r="K3" s="125"/>
    </row>
    <row r="4" spans="1:12" ht="14.25" customHeight="1">
      <c r="A4" s="126"/>
      <c r="B4" s="425"/>
      <c r="C4" s="425"/>
      <c r="D4" s="425"/>
      <c r="E4" s="425"/>
      <c r="F4" s="425"/>
      <c r="G4" s="425"/>
      <c r="H4" s="425"/>
      <c r="I4" s="425"/>
      <c r="J4" s="425"/>
      <c r="K4" s="125"/>
    </row>
    <row r="5" spans="1:12" s="72" customFormat="1" ht="7.15" customHeight="1">
      <c r="A5" s="126"/>
      <c r="B5" s="380"/>
      <c r="C5" s="380"/>
      <c r="D5" s="380"/>
      <c r="E5" s="380"/>
      <c r="F5" s="380"/>
      <c r="G5" s="380"/>
      <c r="H5" s="380"/>
      <c r="I5" s="380"/>
      <c r="J5" s="380"/>
      <c r="K5" s="125"/>
      <c r="L5" s="79"/>
    </row>
    <row r="6" spans="1:12" ht="24.75" customHeight="1">
      <c r="A6" s="126"/>
      <c r="B6" s="426" t="s">
        <v>2</v>
      </c>
      <c r="C6" s="426"/>
      <c r="D6" s="426"/>
      <c r="E6" s="426"/>
      <c r="F6" s="426"/>
      <c r="G6" s="426"/>
      <c r="H6" s="426"/>
      <c r="I6" s="426"/>
      <c r="J6" s="426"/>
      <c r="K6" s="125"/>
    </row>
    <row r="7" spans="1:12" s="123" customFormat="1" ht="6.6" customHeight="1">
      <c r="A7" s="126"/>
      <c r="B7" s="380"/>
      <c r="C7" s="380"/>
      <c r="D7" s="380"/>
      <c r="E7" s="380"/>
      <c r="F7" s="380"/>
      <c r="G7" s="380"/>
      <c r="H7" s="380"/>
      <c r="I7" s="380"/>
      <c r="J7" s="380"/>
      <c r="K7" s="125"/>
      <c r="L7" s="124"/>
    </row>
    <row r="8" spans="1:12" s="8" customFormat="1" ht="93.75" customHeight="1">
      <c r="A8" s="127"/>
      <c r="B8" s="390" t="s">
        <v>3</v>
      </c>
      <c r="C8" s="390"/>
      <c r="D8" s="390"/>
      <c r="E8" s="390"/>
      <c r="F8" s="390"/>
      <c r="G8" s="390"/>
      <c r="H8" s="390"/>
      <c r="I8" s="390"/>
      <c r="J8" s="390"/>
      <c r="K8" s="130"/>
      <c r="L8" s="80"/>
    </row>
    <row r="9" spans="1:12" s="73" customFormat="1" ht="15">
      <c r="A9" s="127"/>
      <c r="B9" s="380"/>
      <c r="C9" s="380"/>
      <c r="D9" s="380"/>
      <c r="E9" s="380"/>
      <c r="F9" s="380"/>
      <c r="G9" s="380"/>
      <c r="H9" s="380"/>
      <c r="I9" s="380"/>
      <c r="J9" s="380"/>
      <c r="K9" s="130"/>
      <c r="L9" s="75"/>
    </row>
    <row r="10" spans="1:12" s="8" customFormat="1" ht="21.75" customHeight="1">
      <c r="A10" s="127"/>
      <c r="B10" s="387" t="s">
        <v>4</v>
      </c>
      <c r="C10" s="388"/>
      <c r="D10" s="388"/>
      <c r="E10" s="388"/>
      <c r="F10" s="388"/>
      <c r="G10" s="388"/>
      <c r="H10" s="388"/>
      <c r="I10" s="388"/>
      <c r="J10" s="388"/>
      <c r="K10" s="130"/>
      <c r="L10" s="80"/>
    </row>
    <row r="11" spans="1:12" s="73" customFormat="1" ht="15">
      <c r="A11" s="127"/>
      <c r="B11" s="380"/>
      <c r="C11" s="380"/>
      <c r="D11" s="380"/>
      <c r="E11" s="380"/>
      <c r="F11" s="380"/>
      <c r="G11" s="380"/>
      <c r="H11" s="380"/>
      <c r="I11" s="380"/>
      <c r="J11" s="380"/>
      <c r="K11" s="140"/>
      <c r="L11" s="75"/>
    </row>
    <row r="12" spans="1:12" s="9" customFormat="1" ht="15" customHeight="1">
      <c r="A12" s="128"/>
      <c r="B12" s="329" t="s">
        <v>5</v>
      </c>
      <c r="C12" s="427"/>
      <c r="D12" s="427"/>
      <c r="E12" s="427"/>
      <c r="F12" s="427"/>
      <c r="G12" s="427"/>
      <c r="H12" s="427"/>
      <c r="I12" s="427"/>
      <c r="J12" s="427"/>
      <c r="K12" s="129"/>
      <c r="L12" s="74"/>
    </row>
    <row r="13" spans="1:12" s="9" customFormat="1" ht="15" customHeight="1">
      <c r="A13" s="128"/>
      <c r="B13" s="329" t="s">
        <v>6</v>
      </c>
      <c r="C13" s="430"/>
      <c r="D13" s="430"/>
      <c r="E13" s="430"/>
      <c r="F13" s="430"/>
      <c r="G13" s="430"/>
      <c r="H13" s="430"/>
      <c r="I13" s="430"/>
      <c r="J13" s="430"/>
      <c r="K13" s="129"/>
      <c r="L13" s="74"/>
    </row>
    <row r="14" spans="1:12" s="9" customFormat="1" ht="15" customHeight="1">
      <c r="A14" s="128"/>
      <c r="B14" s="329" t="s">
        <v>7</v>
      </c>
      <c r="C14" s="428"/>
      <c r="D14" s="429"/>
      <c r="E14" s="429"/>
      <c r="F14" s="417" t="s">
        <v>8</v>
      </c>
      <c r="G14" s="417"/>
      <c r="H14" s="428"/>
      <c r="I14" s="429"/>
      <c r="J14" s="429"/>
      <c r="K14" s="129"/>
      <c r="L14" s="74"/>
    </row>
    <row r="15" spans="1:12" s="9" customFormat="1" ht="15" customHeight="1">
      <c r="A15" s="128"/>
      <c r="B15" s="329" t="s">
        <v>9</v>
      </c>
      <c r="C15" s="429"/>
      <c r="D15" s="429"/>
      <c r="E15" s="429"/>
      <c r="F15" s="429"/>
      <c r="G15" s="429"/>
      <c r="H15" s="429"/>
      <c r="I15" s="429"/>
      <c r="J15" s="429"/>
      <c r="K15" s="129"/>
      <c r="L15" s="74"/>
    </row>
    <row r="16" spans="1:12" s="9" customFormat="1" ht="15" customHeight="1">
      <c r="A16" s="128"/>
      <c r="B16" s="329" t="s">
        <v>10</v>
      </c>
      <c r="C16" s="429"/>
      <c r="D16" s="429"/>
      <c r="E16" s="429"/>
      <c r="F16" s="429"/>
      <c r="G16" s="429"/>
      <c r="H16" s="329" t="s">
        <v>11</v>
      </c>
      <c r="I16" s="429"/>
      <c r="J16" s="429"/>
      <c r="K16" s="129"/>
      <c r="L16" s="74"/>
    </row>
    <row r="17" spans="1:12" s="9" customFormat="1" ht="15" customHeight="1">
      <c r="A17" s="128"/>
      <c r="B17" s="329" t="s">
        <v>12</v>
      </c>
      <c r="C17" s="428"/>
      <c r="D17" s="429"/>
      <c r="E17" s="429"/>
      <c r="F17" s="329" t="s">
        <v>13</v>
      </c>
      <c r="G17" s="329"/>
      <c r="H17" s="329" t="s">
        <v>14</v>
      </c>
      <c r="I17" s="429"/>
      <c r="J17" s="429"/>
      <c r="K17" s="129"/>
      <c r="L17" s="74"/>
    </row>
    <row r="18" spans="1:12" s="74" customFormat="1" ht="15" customHeight="1">
      <c r="A18" s="129"/>
      <c r="B18" s="380"/>
      <c r="C18" s="380"/>
      <c r="D18" s="380"/>
      <c r="E18" s="380"/>
      <c r="F18" s="380"/>
      <c r="G18" s="380"/>
      <c r="H18" s="380"/>
      <c r="I18" s="380"/>
      <c r="J18" s="380"/>
      <c r="K18" s="129"/>
    </row>
    <row r="19" spans="1:12" s="8" customFormat="1" ht="21.75" customHeight="1">
      <c r="A19" s="127"/>
      <c r="B19" s="389" t="s">
        <v>15</v>
      </c>
      <c r="C19" s="390"/>
      <c r="D19" s="390"/>
      <c r="E19" s="390"/>
      <c r="F19" s="390"/>
      <c r="G19" s="390"/>
      <c r="H19" s="390"/>
      <c r="I19" s="390"/>
      <c r="J19" s="390"/>
      <c r="K19" s="130"/>
      <c r="L19" s="80"/>
    </row>
    <row r="20" spans="1:12" s="73" customFormat="1" ht="15" customHeight="1">
      <c r="A20" s="127"/>
      <c r="B20" s="380"/>
      <c r="C20" s="380"/>
      <c r="D20" s="380"/>
      <c r="E20" s="380"/>
      <c r="F20" s="380"/>
      <c r="G20" s="380"/>
      <c r="H20" s="380"/>
      <c r="I20" s="380"/>
      <c r="J20" s="380"/>
      <c r="K20" s="130"/>
      <c r="L20" s="75"/>
    </row>
    <row r="21" spans="1:12" s="8" customFormat="1" ht="14.45" customHeight="1">
      <c r="A21" s="127"/>
      <c r="B21" s="417" t="s">
        <v>16</v>
      </c>
      <c r="C21" s="417"/>
      <c r="D21" s="423"/>
      <c r="E21" s="423"/>
      <c r="F21" s="423"/>
      <c r="G21" s="423"/>
      <c r="H21" s="329" t="s">
        <v>17</v>
      </c>
      <c r="I21" s="422"/>
      <c r="J21" s="422"/>
      <c r="K21" s="130"/>
      <c r="L21" s="80"/>
    </row>
    <row r="22" spans="1:12" s="8" customFormat="1" ht="15">
      <c r="A22" s="127"/>
      <c r="B22" s="417" t="s">
        <v>18</v>
      </c>
      <c r="C22" s="417"/>
      <c r="D22" s="423"/>
      <c r="E22" s="423"/>
      <c r="F22" s="423"/>
      <c r="G22" s="423"/>
      <c r="H22" s="329" t="s">
        <v>17</v>
      </c>
      <c r="I22" s="422"/>
      <c r="J22" s="422"/>
      <c r="K22" s="130"/>
      <c r="L22" s="80"/>
    </row>
    <row r="23" spans="1:12" s="8" customFormat="1" ht="15">
      <c r="A23" s="127"/>
      <c r="B23" s="417" t="s">
        <v>19</v>
      </c>
      <c r="C23" s="417"/>
      <c r="D23" s="423"/>
      <c r="E23" s="423"/>
      <c r="F23" s="423"/>
      <c r="G23" s="423"/>
      <c r="H23" s="329" t="s">
        <v>17</v>
      </c>
      <c r="I23" s="422"/>
      <c r="J23" s="422"/>
      <c r="K23" s="130"/>
      <c r="L23" s="80"/>
    </row>
    <row r="24" spans="1:12" s="8" customFormat="1" ht="15">
      <c r="A24" s="127"/>
      <c r="B24" s="417" t="s">
        <v>20</v>
      </c>
      <c r="C24" s="417"/>
      <c r="D24" s="386"/>
      <c r="E24" s="386"/>
      <c r="F24" s="386"/>
      <c r="G24" s="386"/>
      <c r="H24" s="386"/>
      <c r="I24" s="386"/>
      <c r="J24" s="386"/>
      <c r="K24" s="130"/>
      <c r="L24" s="80"/>
    </row>
    <row r="25" spans="1:12" s="8" customFormat="1" ht="15">
      <c r="A25" s="127"/>
      <c r="B25" s="417" t="s">
        <v>21</v>
      </c>
      <c r="C25" s="417"/>
      <c r="D25" s="386"/>
      <c r="E25" s="386"/>
      <c r="F25" s="386"/>
      <c r="G25" s="386"/>
      <c r="H25" s="386"/>
      <c r="I25" s="386"/>
      <c r="J25" s="386"/>
      <c r="K25" s="130"/>
      <c r="L25" s="80"/>
    </row>
    <row r="26" spans="1:12" s="8" customFormat="1" ht="15" customHeight="1">
      <c r="A26" s="127"/>
      <c r="B26" s="138"/>
      <c r="C26" s="138"/>
      <c r="D26" s="139"/>
      <c r="E26" s="139"/>
      <c r="F26" s="139"/>
      <c r="G26" s="139"/>
      <c r="H26" s="139"/>
      <c r="I26" s="139"/>
      <c r="J26" s="139"/>
      <c r="K26" s="130"/>
      <c r="L26" s="80"/>
    </row>
    <row r="27" spans="1:12" s="8" customFormat="1" ht="21.75" customHeight="1">
      <c r="A27" s="127"/>
      <c r="B27" s="389" t="s">
        <v>22</v>
      </c>
      <c r="C27" s="390"/>
      <c r="D27" s="390"/>
      <c r="E27" s="390"/>
      <c r="F27" s="390"/>
      <c r="G27" s="390"/>
      <c r="H27" s="390"/>
      <c r="I27" s="390"/>
      <c r="J27" s="390"/>
      <c r="K27" s="130"/>
      <c r="L27" s="80"/>
    </row>
    <row r="28" spans="1:12" s="8" customFormat="1" ht="11.45" customHeight="1">
      <c r="A28" s="127"/>
      <c r="B28" s="138"/>
      <c r="C28" s="138"/>
      <c r="D28" s="139"/>
      <c r="E28" s="139"/>
      <c r="F28" s="139"/>
      <c r="G28" s="139"/>
      <c r="H28" s="139"/>
      <c r="I28" s="139"/>
      <c r="J28" s="139"/>
      <c r="K28" s="130"/>
      <c r="L28" s="80"/>
    </row>
    <row r="29" spans="1:12" s="8" customFormat="1" ht="15" customHeight="1">
      <c r="A29" s="127"/>
      <c r="B29" s="417" t="s">
        <v>23</v>
      </c>
      <c r="C29" s="417"/>
      <c r="D29" s="386" t="s">
        <v>24</v>
      </c>
      <c r="E29" s="386"/>
      <c r="F29" s="386"/>
      <c r="G29" s="386"/>
      <c r="H29" s="386"/>
      <c r="I29" s="386"/>
      <c r="J29" s="386"/>
      <c r="K29" s="130"/>
      <c r="L29" s="80"/>
    </row>
    <row r="30" spans="1:12" s="8" customFormat="1" ht="11.45" customHeight="1">
      <c r="A30" s="127"/>
      <c r="B30" s="418"/>
      <c r="C30" s="418"/>
      <c r="D30" s="418"/>
      <c r="E30" s="418"/>
      <c r="F30" s="418"/>
      <c r="G30" s="418"/>
      <c r="H30" s="418"/>
      <c r="I30" s="418"/>
      <c r="J30" s="418"/>
      <c r="K30" s="130"/>
      <c r="L30" s="80"/>
    </row>
    <row r="31" spans="1:12" s="75" customFormat="1" ht="19.149999999999999" customHeight="1">
      <c r="A31" s="130"/>
      <c r="B31" s="419" t="s">
        <v>25</v>
      </c>
      <c r="C31" s="420"/>
      <c r="D31" s="420"/>
      <c r="E31" s="420"/>
      <c r="F31" s="420"/>
      <c r="G31" s="420"/>
      <c r="H31" s="420"/>
      <c r="I31" s="420"/>
      <c r="J31" s="420"/>
      <c r="K31" s="130"/>
    </row>
    <row r="32" spans="1:12" s="137" customFormat="1" ht="25.9" customHeight="1">
      <c r="A32" s="136"/>
      <c r="B32" s="378"/>
      <c r="C32" s="379"/>
      <c r="D32" s="379"/>
      <c r="E32" s="379"/>
      <c r="F32" s="379"/>
      <c r="G32" s="379"/>
      <c r="H32" s="379"/>
      <c r="I32" s="379"/>
      <c r="J32" s="379"/>
      <c r="K32" s="136"/>
    </row>
    <row r="33" spans="1:14" s="8" customFormat="1" ht="22.5" customHeight="1">
      <c r="A33" s="127"/>
      <c r="B33" s="142"/>
      <c r="C33" s="142"/>
      <c r="D33" s="142"/>
      <c r="E33" s="142"/>
      <c r="F33" s="142"/>
      <c r="G33" s="142"/>
      <c r="H33" s="142"/>
      <c r="I33" s="142"/>
      <c r="J33" s="142"/>
      <c r="K33" s="130"/>
      <c r="L33" s="80"/>
    </row>
    <row r="34" spans="1:14" s="8" customFormat="1" ht="15" customHeight="1">
      <c r="A34" s="127"/>
      <c r="B34" s="143"/>
      <c r="C34" s="143"/>
      <c r="D34" s="144"/>
      <c r="E34" s="144"/>
      <c r="F34" s="144"/>
      <c r="G34" s="145"/>
      <c r="H34" s="421"/>
      <c r="I34" s="421"/>
      <c r="J34" s="421"/>
      <c r="K34" s="130"/>
      <c r="L34" s="80"/>
    </row>
    <row r="35" spans="1:14" s="8" customFormat="1" ht="25.5" customHeight="1">
      <c r="A35" s="127"/>
      <c r="B35" s="389" t="s">
        <v>26</v>
      </c>
      <c r="C35" s="390"/>
      <c r="D35" s="390"/>
      <c r="E35" s="390"/>
      <c r="F35" s="390"/>
      <c r="G35" s="390"/>
      <c r="H35" s="390"/>
      <c r="I35" s="390"/>
      <c r="J35" s="390"/>
      <c r="K35" s="130"/>
      <c r="L35" s="80"/>
    </row>
    <row r="36" spans="1:14" s="73" customFormat="1" ht="15" customHeight="1">
      <c r="A36" s="127"/>
      <c r="B36" s="146"/>
      <c r="C36" s="146"/>
      <c r="D36" s="146"/>
      <c r="E36" s="146"/>
      <c r="F36" s="146"/>
      <c r="G36" s="146"/>
      <c r="H36" s="146"/>
      <c r="I36" s="146"/>
      <c r="J36" s="146"/>
      <c r="K36" s="130"/>
      <c r="L36" s="75"/>
    </row>
    <row r="37" spans="1:14" s="9" customFormat="1" ht="15" customHeight="1">
      <c r="A37" s="128"/>
      <c r="B37" s="415" t="s">
        <v>27</v>
      </c>
      <c r="C37" s="415"/>
      <c r="D37" s="415"/>
      <c r="E37" s="415"/>
      <c r="F37" s="416" t="s">
        <v>28</v>
      </c>
      <c r="G37" s="416"/>
      <c r="H37" s="416"/>
      <c r="I37" s="416" t="s">
        <v>29</v>
      </c>
      <c r="J37" s="416"/>
      <c r="K37" s="129"/>
      <c r="L37" s="74"/>
    </row>
    <row r="38" spans="1:14" s="9" customFormat="1" ht="15" customHeight="1">
      <c r="A38" s="128"/>
      <c r="B38" s="413"/>
      <c r="C38" s="413"/>
      <c r="D38" s="413"/>
      <c r="E38" s="413"/>
      <c r="F38" s="414"/>
      <c r="G38" s="414"/>
      <c r="H38" s="414"/>
      <c r="I38" s="414"/>
      <c r="J38" s="414"/>
      <c r="K38" s="129"/>
      <c r="L38" s="74"/>
    </row>
    <row r="39" spans="1:14" s="9" customFormat="1" ht="15" customHeight="1">
      <c r="A39" s="128"/>
      <c r="B39" s="413"/>
      <c r="C39" s="413"/>
      <c r="D39" s="413"/>
      <c r="E39" s="413"/>
      <c r="F39" s="414"/>
      <c r="G39" s="414"/>
      <c r="H39" s="414"/>
      <c r="I39" s="414"/>
      <c r="J39" s="414"/>
      <c r="K39" s="129"/>
      <c r="L39" s="74"/>
    </row>
    <row r="40" spans="1:14" s="9" customFormat="1" ht="15" customHeight="1">
      <c r="A40" s="128"/>
      <c r="B40" s="413"/>
      <c r="C40" s="413"/>
      <c r="D40" s="413"/>
      <c r="E40" s="413"/>
      <c r="F40" s="414"/>
      <c r="G40" s="414"/>
      <c r="H40" s="414"/>
      <c r="I40" s="414"/>
      <c r="J40" s="414"/>
      <c r="K40" s="129"/>
      <c r="L40" s="74"/>
    </row>
    <row r="41" spans="1:14" s="9" customFormat="1" ht="15" customHeight="1">
      <c r="A41" s="128"/>
      <c r="B41" s="413"/>
      <c r="C41" s="413"/>
      <c r="D41" s="413"/>
      <c r="E41" s="413"/>
      <c r="F41" s="414"/>
      <c r="G41" s="414"/>
      <c r="H41" s="414"/>
      <c r="I41" s="414"/>
      <c r="J41" s="414"/>
      <c r="K41" s="129"/>
      <c r="L41" s="74"/>
    </row>
    <row r="42" spans="1:14" s="9" customFormat="1" ht="15" customHeight="1">
      <c r="A42" s="128"/>
      <c r="B42" s="413"/>
      <c r="C42" s="413"/>
      <c r="D42" s="413"/>
      <c r="E42" s="413"/>
      <c r="F42" s="414"/>
      <c r="G42" s="414"/>
      <c r="H42" s="414"/>
      <c r="I42" s="414"/>
      <c r="J42" s="414"/>
      <c r="K42" s="129"/>
      <c r="L42" s="74"/>
    </row>
    <row r="43" spans="1:14" s="9" customFormat="1" ht="15" customHeight="1">
      <c r="A43" s="128"/>
      <c r="B43" s="147"/>
      <c r="C43" s="147"/>
      <c r="D43" s="148"/>
      <c r="E43" s="148"/>
      <c r="F43" s="148"/>
      <c r="G43" s="148"/>
      <c r="H43" s="148"/>
      <c r="I43" s="148"/>
      <c r="J43" s="148"/>
      <c r="K43" s="129"/>
      <c r="L43" s="74"/>
    </row>
    <row r="44" spans="1:14" s="9" customFormat="1" ht="25.5" customHeight="1">
      <c r="A44" s="128"/>
      <c r="B44" s="394" t="s">
        <v>30</v>
      </c>
      <c r="C44" s="395"/>
      <c r="D44" s="395"/>
      <c r="E44" s="395"/>
      <c r="F44" s="395"/>
      <c r="G44" s="395"/>
      <c r="H44" s="395"/>
      <c r="I44" s="395"/>
      <c r="J44" s="396"/>
      <c r="K44" s="129"/>
      <c r="L44" s="74"/>
    </row>
    <row r="45" spans="1:14" s="9" customFormat="1" ht="15" customHeight="1">
      <c r="A45" s="128"/>
      <c r="B45" s="399" t="s">
        <v>31</v>
      </c>
      <c r="C45" s="400"/>
      <c r="D45" s="400"/>
      <c r="E45" s="400"/>
      <c r="F45" s="149"/>
      <c r="G45" s="149"/>
      <c r="H45" s="149"/>
      <c r="I45" s="150"/>
      <c r="J45" s="151"/>
      <c r="K45" s="129"/>
      <c r="L45" s="74"/>
    </row>
    <row r="46" spans="1:14" s="9" customFormat="1" ht="15" customHeight="1">
      <c r="A46" s="128"/>
      <c r="B46" s="399" t="s">
        <v>32</v>
      </c>
      <c r="C46" s="400"/>
      <c r="D46" s="400"/>
      <c r="E46" s="400"/>
      <c r="F46" s="400"/>
      <c r="G46" s="152"/>
      <c r="H46" s="152"/>
      <c r="I46" s="153"/>
      <c r="J46" s="154"/>
      <c r="K46" s="129"/>
      <c r="L46" s="74"/>
    </row>
    <row r="47" spans="1:14" s="9" customFormat="1" ht="15" customHeight="1">
      <c r="A47" s="128"/>
      <c r="B47" s="399" t="s">
        <v>33</v>
      </c>
      <c r="C47" s="400"/>
      <c r="D47" s="400"/>
      <c r="E47" s="153"/>
      <c r="F47" s="149"/>
      <c r="G47" s="149"/>
      <c r="H47" s="149"/>
      <c r="I47" s="150"/>
      <c r="J47" s="151"/>
      <c r="K47" s="129"/>
      <c r="L47" s="74"/>
    </row>
    <row r="48" spans="1:14" s="9" customFormat="1" ht="13.15" customHeight="1">
      <c r="A48" s="128"/>
      <c r="B48" s="399" t="s">
        <v>34</v>
      </c>
      <c r="C48" s="400"/>
      <c r="D48" s="153"/>
      <c r="E48" s="153"/>
      <c r="F48" s="153"/>
      <c r="G48" s="152"/>
      <c r="H48" s="152"/>
      <c r="I48" s="153"/>
      <c r="J48" s="154"/>
      <c r="K48" s="131"/>
      <c r="L48" s="81"/>
      <c r="M48" s="10"/>
      <c r="N48" s="10"/>
    </row>
    <row r="49" spans="1:14" s="9" customFormat="1" ht="15" customHeight="1">
      <c r="A49" s="128"/>
      <c r="B49" s="399" t="s">
        <v>35</v>
      </c>
      <c r="C49" s="400"/>
      <c r="D49" s="153"/>
      <c r="E49" s="153"/>
      <c r="F49" s="153"/>
      <c r="G49" s="397"/>
      <c r="H49" s="397"/>
      <c r="I49" s="397"/>
      <c r="J49" s="398"/>
      <c r="K49" s="132"/>
      <c r="L49" s="82"/>
      <c r="M49" s="409"/>
      <c r="N49" s="409"/>
    </row>
    <row r="50" spans="1:14" s="9" customFormat="1" ht="15" customHeight="1">
      <c r="A50" s="128"/>
      <c r="B50" s="399" t="s">
        <v>36</v>
      </c>
      <c r="C50" s="400"/>
      <c r="D50" s="400"/>
      <c r="E50" s="153"/>
      <c r="F50" s="153"/>
      <c r="G50" s="155" t="s">
        <v>37</v>
      </c>
      <c r="H50" s="397"/>
      <c r="I50" s="397"/>
      <c r="J50" s="398"/>
      <c r="K50" s="133"/>
      <c r="L50" s="83"/>
      <c r="M50" s="11"/>
      <c r="N50" s="11"/>
    </row>
    <row r="51" spans="1:14" s="9" customFormat="1" ht="15" customHeight="1">
      <c r="A51" s="128"/>
      <c r="B51" s="399" t="s">
        <v>38</v>
      </c>
      <c r="C51" s="400"/>
      <c r="D51" s="400"/>
      <c r="E51" s="400"/>
      <c r="F51" s="400"/>
      <c r="G51" s="153"/>
      <c r="H51" s="330"/>
      <c r="I51" s="330"/>
      <c r="J51" s="156"/>
      <c r="K51" s="133"/>
      <c r="L51" s="83"/>
      <c r="M51" s="11"/>
      <c r="N51" s="11"/>
    </row>
    <row r="52" spans="1:14" s="9" customFormat="1" ht="15" customHeight="1">
      <c r="A52" s="128"/>
      <c r="B52" s="399" t="s">
        <v>39</v>
      </c>
      <c r="C52" s="400"/>
      <c r="D52" s="400"/>
      <c r="E52" s="153"/>
      <c r="F52" s="153"/>
      <c r="G52" s="157"/>
      <c r="H52" s="157"/>
      <c r="I52" s="157"/>
      <c r="J52" s="158"/>
      <c r="K52" s="133"/>
      <c r="L52" s="83"/>
      <c r="M52" s="11"/>
      <c r="N52" s="11"/>
    </row>
    <row r="53" spans="1:14" s="9" customFormat="1" ht="15" customHeight="1">
      <c r="A53" s="128"/>
      <c r="B53" s="159" t="s">
        <v>40</v>
      </c>
      <c r="C53" s="160"/>
      <c r="D53" s="160"/>
      <c r="E53" s="160"/>
      <c r="F53" s="160"/>
      <c r="G53" s="152"/>
      <c r="H53" s="152"/>
      <c r="I53" s="397"/>
      <c r="J53" s="398"/>
      <c r="K53" s="133"/>
      <c r="L53" s="77"/>
      <c r="M53" s="11"/>
      <c r="N53" s="11"/>
    </row>
    <row r="54" spans="1:14" s="9" customFormat="1" ht="15" customHeight="1">
      <c r="A54" s="128"/>
      <c r="B54" s="399" t="s">
        <v>41</v>
      </c>
      <c r="C54" s="400"/>
      <c r="D54" s="400"/>
      <c r="E54" s="400"/>
      <c r="F54" s="331"/>
      <c r="G54" s="149"/>
      <c r="H54" s="161"/>
      <c r="I54" s="161"/>
      <c r="J54" s="158"/>
      <c r="K54" s="134"/>
      <c r="L54" s="77"/>
      <c r="M54" s="12"/>
      <c r="N54" s="12"/>
    </row>
    <row r="55" spans="1:14" s="9" customFormat="1" ht="18" customHeight="1">
      <c r="A55" s="128"/>
      <c r="B55" s="401" t="s">
        <v>42</v>
      </c>
      <c r="C55" s="402"/>
      <c r="D55" s="402"/>
      <c r="E55" s="402"/>
      <c r="F55" s="402"/>
      <c r="G55" s="402"/>
      <c r="H55" s="402"/>
      <c r="I55" s="402"/>
      <c r="J55" s="403"/>
      <c r="K55" s="134"/>
      <c r="L55" s="77"/>
      <c r="M55" s="12"/>
      <c r="N55" s="12"/>
    </row>
    <row r="56" spans="1:14" s="9" customFormat="1" ht="27.75" customHeight="1">
      <c r="A56" s="128"/>
      <c r="B56" s="391" t="s">
        <v>43</v>
      </c>
      <c r="C56" s="392"/>
      <c r="D56" s="392"/>
      <c r="E56" s="392"/>
      <c r="F56" s="392"/>
      <c r="G56" s="392"/>
      <c r="H56" s="392"/>
      <c r="I56" s="392"/>
      <c r="J56" s="393"/>
      <c r="K56" s="134"/>
      <c r="L56" s="77"/>
      <c r="M56" s="12"/>
      <c r="N56" s="12"/>
    </row>
    <row r="57" spans="1:14" s="74" customFormat="1" ht="15" customHeight="1">
      <c r="A57" s="129"/>
      <c r="B57" s="147"/>
      <c r="C57" s="147"/>
      <c r="D57" s="148"/>
      <c r="E57" s="148"/>
      <c r="F57" s="148"/>
      <c r="G57" s="148"/>
      <c r="H57" s="148"/>
      <c r="I57" s="148"/>
      <c r="J57" s="148"/>
      <c r="K57" s="134"/>
      <c r="L57" s="77"/>
      <c r="M57" s="77"/>
      <c r="N57" s="77"/>
    </row>
    <row r="58" spans="1:14" s="9" customFormat="1" ht="22.5" customHeight="1">
      <c r="A58" s="128"/>
      <c r="B58" s="394" t="s">
        <v>44</v>
      </c>
      <c r="C58" s="395"/>
      <c r="D58" s="395"/>
      <c r="E58" s="395"/>
      <c r="F58" s="395"/>
      <c r="G58" s="395"/>
      <c r="H58" s="395"/>
      <c r="I58" s="395"/>
      <c r="J58" s="396"/>
      <c r="K58" s="135"/>
      <c r="L58" s="77"/>
      <c r="M58" s="12"/>
      <c r="N58" s="11"/>
    </row>
    <row r="59" spans="1:14" s="9" customFormat="1" ht="15" customHeight="1">
      <c r="A59" s="128"/>
      <c r="B59" s="404" t="s">
        <v>45</v>
      </c>
      <c r="C59" s="405"/>
      <c r="D59" s="405"/>
      <c r="E59" s="405"/>
      <c r="F59" s="405"/>
      <c r="G59" s="406"/>
      <c r="H59" s="162" t="s">
        <v>46</v>
      </c>
      <c r="I59" s="407" t="s">
        <v>47</v>
      </c>
      <c r="J59" s="408"/>
      <c r="K59" s="134"/>
      <c r="L59" s="83"/>
      <c r="M59" s="12"/>
      <c r="N59" s="12"/>
    </row>
    <row r="60" spans="1:14" s="9" customFormat="1" ht="15" customHeight="1">
      <c r="A60" s="128"/>
      <c r="B60" s="381"/>
      <c r="C60" s="382"/>
      <c r="D60" s="382"/>
      <c r="E60" s="382"/>
      <c r="F60" s="382"/>
      <c r="G60" s="383"/>
      <c r="H60" s="163"/>
      <c r="I60" s="384"/>
      <c r="J60" s="385"/>
      <c r="K60" s="134"/>
      <c r="L60" s="83"/>
      <c r="M60" s="11"/>
      <c r="N60" s="11"/>
    </row>
    <row r="61" spans="1:14" s="9" customFormat="1" ht="15" customHeight="1">
      <c r="A61" s="128"/>
      <c r="B61" s="381"/>
      <c r="C61" s="382"/>
      <c r="D61" s="382"/>
      <c r="E61" s="382"/>
      <c r="F61" s="382"/>
      <c r="G61" s="383"/>
      <c r="H61" s="163"/>
      <c r="I61" s="384"/>
      <c r="J61" s="385"/>
      <c r="K61" s="129"/>
      <c r="L61" s="76"/>
      <c r="M61" s="13"/>
      <c r="N61" s="13"/>
    </row>
    <row r="62" spans="1:14" s="9" customFormat="1" ht="15" customHeight="1">
      <c r="A62" s="128"/>
      <c r="B62" s="381"/>
      <c r="C62" s="382"/>
      <c r="D62" s="382"/>
      <c r="E62" s="382"/>
      <c r="F62" s="382"/>
      <c r="G62" s="383"/>
      <c r="H62" s="163"/>
      <c r="I62" s="384"/>
      <c r="J62" s="385"/>
      <c r="K62" s="129"/>
      <c r="L62" s="74"/>
    </row>
    <row r="63" spans="1:14" s="9" customFormat="1" ht="15" customHeight="1">
      <c r="A63" s="128"/>
      <c r="B63" s="381"/>
      <c r="C63" s="382"/>
      <c r="D63" s="382"/>
      <c r="E63" s="382"/>
      <c r="F63" s="382"/>
      <c r="G63" s="383"/>
      <c r="H63" s="163"/>
      <c r="I63" s="384"/>
      <c r="J63" s="385"/>
      <c r="K63" s="129"/>
      <c r="L63" s="74"/>
    </row>
    <row r="64" spans="1:14" s="9" customFormat="1" ht="15" customHeight="1">
      <c r="A64" s="128"/>
      <c r="B64" s="164"/>
      <c r="C64" s="164"/>
      <c r="D64" s="164"/>
      <c r="E64" s="164"/>
      <c r="F64" s="164"/>
      <c r="G64" s="164"/>
      <c r="H64" s="165"/>
      <c r="I64" s="166"/>
      <c r="J64" s="166"/>
      <c r="K64" s="129"/>
      <c r="L64" s="74"/>
    </row>
    <row r="65" spans="1:12" s="9" customFormat="1" ht="15" customHeight="1">
      <c r="A65" s="128"/>
      <c r="B65" s="167"/>
      <c r="C65" s="167"/>
      <c r="D65" s="167"/>
      <c r="E65" s="168"/>
      <c r="F65" s="168"/>
      <c r="G65" s="412"/>
      <c r="H65" s="412"/>
      <c r="I65" s="412"/>
      <c r="J65" s="412"/>
      <c r="K65" s="133"/>
      <c r="L65" s="74"/>
    </row>
    <row r="66" spans="1:12" s="9" customFormat="1" ht="15" customHeight="1">
      <c r="A66" s="128"/>
      <c r="B66" s="411" t="s">
        <v>48</v>
      </c>
      <c r="C66" s="411"/>
      <c r="D66" s="411"/>
      <c r="E66" s="169"/>
      <c r="F66" s="169"/>
      <c r="G66" s="411" t="s">
        <v>49</v>
      </c>
      <c r="H66" s="411"/>
      <c r="I66" s="411"/>
      <c r="J66" s="411"/>
      <c r="K66" s="141"/>
      <c r="L66" s="74"/>
    </row>
    <row r="67" spans="1:12" s="9" customFormat="1" ht="15" customHeight="1">
      <c r="A67" s="128"/>
      <c r="B67" s="169"/>
      <c r="C67" s="169"/>
      <c r="D67" s="169"/>
      <c r="E67" s="169"/>
      <c r="F67" s="170"/>
      <c r="G67" s="170"/>
      <c r="H67" s="170"/>
      <c r="I67" s="170"/>
      <c r="J67" s="170"/>
      <c r="K67" s="141"/>
      <c r="L67" s="74"/>
    </row>
    <row r="68" spans="1:12" ht="17.25" customHeight="1">
      <c r="A68" s="126"/>
      <c r="B68" s="410" t="s">
        <v>50</v>
      </c>
      <c r="C68" s="410"/>
      <c r="D68" s="410"/>
      <c r="E68" s="410"/>
      <c r="F68" s="410"/>
      <c r="G68" s="410"/>
      <c r="H68" s="410"/>
      <c r="I68" s="410"/>
      <c r="J68" s="410"/>
      <c r="K68" s="141"/>
    </row>
    <row r="69" spans="1:12" ht="15" customHeight="1">
      <c r="A69" s="126"/>
      <c r="B69" s="410"/>
      <c r="C69" s="410"/>
      <c r="D69" s="410"/>
      <c r="E69" s="410"/>
      <c r="F69" s="410"/>
      <c r="G69" s="410"/>
      <c r="H69" s="410"/>
      <c r="I69" s="410"/>
      <c r="J69" s="410"/>
      <c r="K69" s="141"/>
    </row>
    <row r="70" spans="1:1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</row>
  </sheetData>
  <mergeCells count="93">
    <mergeCell ref="B20:J20"/>
    <mergeCell ref="B11:J11"/>
    <mergeCell ref="B9:J9"/>
    <mergeCell ref="B7:J7"/>
    <mergeCell ref="C14:E14"/>
    <mergeCell ref="F14:G14"/>
    <mergeCell ref="H14:J14"/>
    <mergeCell ref="C15:J15"/>
    <mergeCell ref="C16:G16"/>
    <mergeCell ref="C13:J13"/>
    <mergeCell ref="I16:J16"/>
    <mergeCell ref="C17:E17"/>
    <mergeCell ref="I17:J17"/>
    <mergeCell ref="B19:J19"/>
    <mergeCell ref="B2:J2"/>
    <mergeCell ref="B3:J4"/>
    <mergeCell ref="B6:J6"/>
    <mergeCell ref="C12:J12"/>
    <mergeCell ref="B8:J8"/>
    <mergeCell ref="B5:J5"/>
    <mergeCell ref="I23:J23"/>
    <mergeCell ref="B22:C22"/>
    <mergeCell ref="I22:J22"/>
    <mergeCell ref="B29:C29"/>
    <mergeCell ref="B21:C21"/>
    <mergeCell ref="D21:G21"/>
    <mergeCell ref="I21:J21"/>
    <mergeCell ref="B23:C23"/>
    <mergeCell ref="D23:G23"/>
    <mergeCell ref="D22:G22"/>
    <mergeCell ref="D29:J29"/>
    <mergeCell ref="B35:J35"/>
    <mergeCell ref="B37:E37"/>
    <mergeCell ref="F37:H37"/>
    <mergeCell ref="I37:J37"/>
    <mergeCell ref="B24:C24"/>
    <mergeCell ref="D24:J24"/>
    <mergeCell ref="B30:J30"/>
    <mergeCell ref="B31:J31"/>
    <mergeCell ref="B25:C25"/>
    <mergeCell ref="H34:J34"/>
    <mergeCell ref="B38:E38"/>
    <mergeCell ref="F38:H38"/>
    <mergeCell ref="I38:J38"/>
    <mergeCell ref="B39:E39"/>
    <mergeCell ref="F39:H39"/>
    <mergeCell ref="I39:J39"/>
    <mergeCell ref="B40:E40"/>
    <mergeCell ref="F40:H40"/>
    <mergeCell ref="I40:J40"/>
    <mergeCell ref="B41:E41"/>
    <mergeCell ref="F41:H41"/>
    <mergeCell ref="I41:J41"/>
    <mergeCell ref="B45:E45"/>
    <mergeCell ref="B46:F46"/>
    <mergeCell ref="B47:D47"/>
    <mergeCell ref="B48:C48"/>
    <mergeCell ref="B42:E42"/>
    <mergeCell ref="F42:H42"/>
    <mergeCell ref="B44:J44"/>
    <mergeCell ref="I42:J42"/>
    <mergeCell ref="B68:J69"/>
    <mergeCell ref="B61:G61"/>
    <mergeCell ref="I61:J61"/>
    <mergeCell ref="B62:G62"/>
    <mergeCell ref="I62:J62"/>
    <mergeCell ref="B66:D66"/>
    <mergeCell ref="G65:J65"/>
    <mergeCell ref="G66:J66"/>
    <mergeCell ref="I59:J59"/>
    <mergeCell ref="M49:N49"/>
    <mergeCell ref="H50:J50"/>
    <mergeCell ref="B49:C49"/>
    <mergeCell ref="B50:D50"/>
    <mergeCell ref="G49:J49"/>
    <mergeCell ref="B52:D52"/>
    <mergeCell ref="B51:F51"/>
    <mergeCell ref="B1:J1"/>
    <mergeCell ref="B32:J32"/>
    <mergeCell ref="B18:J18"/>
    <mergeCell ref="B63:G63"/>
    <mergeCell ref="I63:J63"/>
    <mergeCell ref="D25:J25"/>
    <mergeCell ref="B10:J10"/>
    <mergeCell ref="B27:J27"/>
    <mergeCell ref="B56:J56"/>
    <mergeCell ref="B58:J58"/>
    <mergeCell ref="B60:G60"/>
    <mergeCell ref="I60:J60"/>
    <mergeCell ref="I53:J53"/>
    <mergeCell ref="B54:E54"/>
    <mergeCell ref="B55:J55"/>
    <mergeCell ref="B59:G59"/>
  </mergeCells>
  <pageMargins left="0.511811024" right="0.511811024" top="0.78740157499999996" bottom="0.78740157499999996" header="0.31496062000000002" footer="0.31496062000000002"/>
  <pageSetup paperSize="9" scale="84" fitToHeight="0" orientation="portrait" horizontalDpi="360" verticalDpi="360" r:id="rId1"/>
  <rowBreaks count="1" manualBreakCount="1">
    <brk id="43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530" r:id="rId4" name="Check Box 98">
              <controlPr defaultSize="0" autoFill="0" autoLine="0" autoPict="0">
                <anchor moveWithCells="1">
                  <from>
                    <xdr:col>5</xdr:col>
                    <xdr:colOff>47625</xdr:colOff>
                    <xdr:row>44</xdr:row>
                    <xdr:rowOff>0</xdr:rowOff>
                  </from>
                  <to>
                    <xdr:col>5</xdr:col>
                    <xdr:colOff>409575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5" name="Check Box 99">
              <controlPr defaultSize="0" autoFill="0" autoLine="0" autoPict="0">
                <anchor moveWithCells="1">
                  <from>
                    <xdr:col>6</xdr:col>
                    <xdr:colOff>47625</xdr:colOff>
                    <xdr:row>44</xdr:row>
                    <xdr:rowOff>0</xdr:rowOff>
                  </from>
                  <to>
                    <xdr:col>7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6" name="Check Box 102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133350</xdr:rowOff>
                  </from>
                  <to>
                    <xdr:col>4</xdr:col>
                    <xdr:colOff>409575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45</xdr:row>
                    <xdr:rowOff>142875</xdr:rowOff>
                  </from>
                  <to>
                    <xdr:col>5</xdr:col>
                    <xdr:colOff>381000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8" name="Check Box 107">
              <controlPr defaultSize="0" autoFill="0" autoLine="0" autoPict="0">
                <anchor moveWithCells="1">
                  <from>
                    <xdr:col>4</xdr:col>
                    <xdr:colOff>47625</xdr:colOff>
                    <xdr:row>49</xdr:row>
                    <xdr:rowOff>0</xdr:rowOff>
                  </from>
                  <to>
                    <xdr:col>4</xdr:col>
                    <xdr:colOff>409575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9" name="Check Box 108">
              <controlPr defaultSize="0" autoFill="0" autoLine="0" autoPict="0">
                <anchor moveWithCells="1">
                  <from>
                    <xdr:col>5</xdr:col>
                    <xdr:colOff>47625</xdr:colOff>
                    <xdr:row>49</xdr:row>
                    <xdr:rowOff>0</xdr:rowOff>
                  </from>
                  <to>
                    <xdr:col>5</xdr:col>
                    <xdr:colOff>409575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0" name="Check Box 109">
              <controlPr defaultSize="0" autoFill="0" autoLine="0" autoPict="0">
                <anchor moveWithCells="1">
                  <from>
                    <xdr:col>6</xdr:col>
                    <xdr:colOff>47625</xdr:colOff>
                    <xdr:row>50</xdr:row>
                    <xdr:rowOff>0</xdr:rowOff>
                  </from>
                  <to>
                    <xdr:col>7</xdr:col>
                    <xdr:colOff>28575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1" name="Check Box 110">
              <controlPr defaultSize="0" autoFill="0" autoLine="0" autoPict="0">
                <anchor moveWithCells="1">
                  <from>
                    <xdr:col>7</xdr:col>
                    <xdr:colOff>47625</xdr:colOff>
                    <xdr:row>50</xdr:row>
                    <xdr:rowOff>0</xdr:rowOff>
                  </from>
                  <to>
                    <xdr:col>7</xdr:col>
                    <xdr:colOff>409575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2" name="Check Box 112">
              <controlPr defaultSize="0" autoFill="0" autoLine="0" autoPict="0">
                <anchor moveWithCells="1">
                  <from>
                    <xdr:col>4</xdr:col>
                    <xdr:colOff>19050</xdr:colOff>
                    <xdr:row>51</xdr:row>
                    <xdr:rowOff>9525</xdr:rowOff>
                  </from>
                  <to>
                    <xdr:col>4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3" name="Check Box 113">
              <controlPr defaultSize="0" autoFill="0" autoLine="0" autoPict="0">
                <anchor moveWithCells="1">
                  <from>
                    <xdr:col>5</xdr:col>
                    <xdr:colOff>95250</xdr:colOff>
                    <xdr:row>51</xdr:row>
                    <xdr:rowOff>19050</xdr:rowOff>
                  </from>
                  <to>
                    <xdr:col>7</xdr:col>
                    <xdr:colOff>85725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4" name="Check Box 115">
              <controlPr defaultSize="0" autoFill="0" autoLine="0" autoPict="0">
                <anchor moveWithCells="1">
                  <from>
                    <xdr:col>3</xdr:col>
                    <xdr:colOff>171450</xdr:colOff>
                    <xdr:row>46</xdr:row>
                    <xdr:rowOff>171450</xdr:rowOff>
                  </from>
                  <to>
                    <xdr:col>3</xdr:col>
                    <xdr:colOff>781050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5" name="Check Box 116">
              <controlPr defaultSize="0" autoFill="0" autoLine="0" autoPict="0">
                <anchor moveWithCells="1">
                  <from>
                    <xdr:col>4</xdr:col>
                    <xdr:colOff>142875</xdr:colOff>
                    <xdr:row>46</xdr:row>
                    <xdr:rowOff>171450</xdr:rowOff>
                  </from>
                  <to>
                    <xdr:col>4</xdr:col>
                    <xdr:colOff>504825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6" name="Check Box 117">
              <controlPr defaultSize="0" autoFill="0" autoLine="0" autoPict="0">
                <anchor moveWithCells="1">
                  <from>
                    <xdr:col>5</xdr:col>
                    <xdr:colOff>114300</xdr:colOff>
                    <xdr:row>46</xdr:row>
                    <xdr:rowOff>180975</xdr:rowOff>
                  </from>
                  <to>
                    <xdr:col>6</xdr:col>
                    <xdr:colOff>114300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7" name="Check Box 118">
              <controlPr defaultSize="0" autoFill="0" autoLine="0" autoPict="0">
                <anchor moveWithCells="1">
                  <from>
                    <xdr:col>5</xdr:col>
                    <xdr:colOff>304800</xdr:colOff>
                    <xdr:row>45</xdr:row>
                    <xdr:rowOff>0</xdr:rowOff>
                  </from>
                  <to>
                    <xdr:col>6</xdr:col>
                    <xdr:colOff>371475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8" name="Check Box 119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9525</xdr:rowOff>
                  </from>
                  <to>
                    <xdr:col>8</xdr:col>
                    <xdr:colOff>200025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9" name="Check Box 120">
              <controlPr defaultSize="0" autoFill="0" autoLine="0" autoPict="0">
                <anchor moveWithCells="1">
                  <from>
                    <xdr:col>8</xdr:col>
                    <xdr:colOff>257175</xdr:colOff>
                    <xdr:row>45</xdr:row>
                    <xdr:rowOff>9525</xdr:rowOff>
                  </from>
                  <to>
                    <xdr:col>9</xdr:col>
                    <xdr:colOff>409575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20" name="Check Box 121">
              <controlPr defaultSize="0" autoFill="0" autoLine="0" autoPict="0">
                <anchor moveWithCells="1">
                  <from>
                    <xdr:col>3</xdr:col>
                    <xdr:colOff>19050</xdr:colOff>
                    <xdr:row>47</xdr:row>
                    <xdr:rowOff>114300</xdr:rowOff>
                  </from>
                  <to>
                    <xdr:col>3</xdr:col>
                    <xdr:colOff>381000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21" name="Check Box 122">
              <controlPr defaultSize="0" autoFill="0" autoLine="0" autoPict="0">
                <anchor moveWithCells="1">
                  <from>
                    <xdr:col>4</xdr:col>
                    <xdr:colOff>85725</xdr:colOff>
                    <xdr:row>47</xdr:row>
                    <xdr:rowOff>114300</xdr:rowOff>
                  </from>
                  <to>
                    <xdr:col>4</xdr:col>
                    <xdr:colOff>619125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22" name="Check Box 123">
              <controlPr defaultSize="0" autoFill="0" autoLine="0" autoPict="0">
                <anchor moveWithCells="1">
                  <from>
                    <xdr:col>5</xdr:col>
                    <xdr:colOff>104775</xdr:colOff>
                    <xdr:row>47</xdr:row>
                    <xdr:rowOff>104775</xdr:rowOff>
                  </from>
                  <to>
                    <xdr:col>6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23" name="Check Box 124">
              <controlPr defaultSize="0" autoFill="0" autoLine="0" autoPict="0">
                <anchor moveWithCells="1">
                  <from>
                    <xdr:col>7</xdr:col>
                    <xdr:colOff>781050</xdr:colOff>
                    <xdr:row>51</xdr:row>
                    <xdr:rowOff>142875</xdr:rowOff>
                  </from>
                  <to>
                    <xdr:col>8</xdr:col>
                    <xdr:colOff>561975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24" name="Check Box 125">
              <controlPr defaultSize="0" autoFill="0" autoLine="0" autoPict="0">
                <anchor moveWithCells="1">
                  <from>
                    <xdr:col>7</xdr:col>
                    <xdr:colOff>142875</xdr:colOff>
                    <xdr:row>51</xdr:row>
                    <xdr:rowOff>152400</xdr:rowOff>
                  </from>
                  <to>
                    <xdr:col>7</xdr:col>
                    <xdr:colOff>714375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1" r:id="rId25" name="Check Box 39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104775</xdr:rowOff>
                  </from>
                  <to>
                    <xdr:col>3</xdr:col>
                    <xdr:colOff>438150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2" r:id="rId26" name="Check Box 400">
              <controlPr defaultSize="0" autoFill="0" autoLine="0" autoPict="0">
                <anchor moveWithCells="1">
                  <from>
                    <xdr:col>4</xdr:col>
                    <xdr:colOff>228600</xdr:colOff>
                    <xdr:row>27</xdr:row>
                    <xdr:rowOff>104775</xdr:rowOff>
                  </from>
                  <to>
                    <xdr:col>5</xdr:col>
                    <xdr:colOff>19050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4" r:id="rId27" name="Check Box 402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171450</xdr:rowOff>
                  </from>
                  <to>
                    <xdr:col>1</xdr:col>
                    <xdr:colOff>771525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6" r:id="rId28" name="Check Box 404">
              <controlPr defaultSize="0" autoFill="0" autoLine="0" autoPict="0">
                <anchor moveWithCells="1">
                  <from>
                    <xdr:col>2</xdr:col>
                    <xdr:colOff>85725</xdr:colOff>
                    <xdr:row>30</xdr:row>
                    <xdr:rowOff>171450</xdr:rowOff>
                  </from>
                  <to>
                    <xdr:col>3</xdr:col>
                    <xdr:colOff>466725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9" r:id="rId29" name="Check Box 407">
              <controlPr defaultSize="0" autoFill="0" autoLine="0" autoPict="0">
                <anchor moveWithCells="1">
                  <from>
                    <xdr:col>4</xdr:col>
                    <xdr:colOff>171450</xdr:colOff>
                    <xdr:row>30</xdr:row>
                    <xdr:rowOff>171450</xdr:rowOff>
                  </from>
                  <to>
                    <xdr:col>5</xdr:col>
                    <xdr:colOff>200025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0" r:id="rId30" name="Check Box 408">
              <controlPr defaultSize="0" autoFill="0" autoLine="0" autoPict="0">
                <anchor moveWithCells="1">
                  <from>
                    <xdr:col>5</xdr:col>
                    <xdr:colOff>438150</xdr:colOff>
                    <xdr:row>30</xdr:row>
                    <xdr:rowOff>161925</xdr:rowOff>
                  </from>
                  <to>
                    <xdr:col>7</xdr:col>
                    <xdr:colOff>285750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2" r:id="rId31" name="Check Box 410">
              <controlPr defaultSize="0" autoFill="0" autoLine="0" autoPict="0">
                <anchor moveWithCells="1">
                  <from>
                    <xdr:col>7</xdr:col>
                    <xdr:colOff>514350</xdr:colOff>
                    <xdr:row>30</xdr:row>
                    <xdr:rowOff>142875</xdr:rowOff>
                  </from>
                  <to>
                    <xdr:col>9</xdr:col>
                    <xdr:colOff>200025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5" r:id="rId32" name="Check Box 413">
              <controlPr defaultSize="0" autoFill="0" autoLine="0" autoPict="0">
                <anchor moveWithCells="1">
                  <from>
                    <xdr:col>1</xdr:col>
                    <xdr:colOff>85725</xdr:colOff>
                    <xdr:row>32</xdr:row>
                    <xdr:rowOff>28575</xdr:rowOff>
                  </from>
                  <to>
                    <xdr:col>1</xdr:col>
                    <xdr:colOff>762000</xdr:colOff>
                    <xdr:row>32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36FB-A6B7-4A25-9F6C-C455DB4CCECE}">
  <dimension ref="A1:N220"/>
  <sheetViews>
    <sheetView showGridLines="0" tabSelected="1" topLeftCell="B1" zoomScale="90" zoomScaleNormal="90" workbookViewId="0">
      <selection activeCell="D7" sqref="D7"/>
    </sheetView>
  </sheetViews>
  <sheetFormatPr defaultRowHeight="12.75"/>
  <cols>
    <col min="1" max="1" width="51.28515625" style="14" hidden="1" customWidth="1"/>
    <col min="2" max="2" width="18.28515625" style="14" customWidth="1"/>
    <col min="3" max="3" width="52.42578125" style="14" customWidth="1"/>
    <col min="4" max="4" width="14.85546875" style="14" customWidth="1"/>
    <col min="5" max="5" width="15.140625" style="14" bestFit="1" customWidth="1"/>
    <col min="6" max="6" width="13.42578125" style="14" customWidth="1"/>
    <col min="7" max="7" width="8.7109375" style="14" bestFit="1" customWidth="1"/>
    <col min="8" max="8" width="11.7109375" style="14" customWidth="1"/>
    <col min="9" max="9" width="17.85546875" style="14" bestFit="1" customWidth="1"/>
    <col min="10" max="10" width="22.140625" style="14" customWidth="1"/>
    <col min="11" max="11" width="14" style="14" bestFit="1" customWidth="1"/>
    <col min="12" max="12" width="13.28515625" style="14" bestFit="1" customWidth="1"/>
    <col min="13" max="13" width="17.28515625" style="14" bestFit="1" customWidth="1"/>
    <col min="14" max="14" width="16" style="16" bestFit="1" customWidth="1"/>
    <col min="15" max="16384" width="9.140625" style="14"/>
  </cols>
  <sheetData>
    <row r="1" spans="1:14" ht="46.15" customHeight="1">
      <c r="A1" s="114"/>
      <c r="B1" s="360" t="s">
        <v>51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3.15" customHeight="1">
      <c r="A2" s="114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14" ht="13.15" customHeight="1">
      <c r="A3" s="114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1:14" ht="30" customHeight="1">
      <c r="A4" s="114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</row>
    <row r="5" spans="1:14" s="65" customFormat="1" ht="18">
      <c r="A5" s="64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1:14" ht="15.75">
      <c r="A6" s="113"/>
      <c r="B6" s="320" t="s">
        <v>52</v>
      </c>
      <c r="C6" s="343" t="s">
        <v>53</v>
      </c>
      <c r="D6" s="344"/>
      <c r="E6" s="344"/>
      <c r="F6" s="344"/>
      <c r="G6" s="344"/>
      <c r="H6" s="344"/>
      <c r="I6" s="345"/>
      <c r="J6" s="321" t="s">
        <v>54</v>
      </c>
      <c r="K6" s="341">
        <f ca="1">NOW()</f>
        <v>46159.030394097223</v>
      </c>
      <c r="L6" s="341"/>
      <c r="M6" s="341"/>
      <c r="N6" s="341"/>
    </row>
    <row r="7" spans="1:14" ht="15.75">
      <c r="A7" s="112"/>
      <c r="B7" s="320" t="s">
        <v>6</v>
      </c>
      <c r="C7" s="328"/>
      <c r="D7" s="327" t="s">
        <v>7</v>
      </c>
      <c r="E7" s="346"/>
      <c r="F7" s="347"/>
      <c r="G7" s="347"/>
      <c r="H7" s="347"/>
      <c r="I7" s="348"/>
      <c r="J7" s="327" t="s">
        <v>55</v>
      </c>
      <c r="K7" s="342"/>
      <c r="L7" s="342"/>
      <c r="M7" s="342"/>
      <c r="N7" s="342"/>
    </row>
    <row r="8" spans="1:14" ht="15.75">
      <c r="A8" s="112"/>
      <c r="B8" s="320" t="s">
        <v>9</v>
      </c>
      <c r="C8" s="326"/>
      <c r="D8" s="327" t="s">
        <v>10</v>
      </c>
      <c r="E8" s="343"/>
      <c r="F8" s="344"/>
      <c r="G8" s="344"/>
      <c r="H8" s="344"/>
      <c r="I8" s="345"/>
      <c r="J8" s="327" t="s">
        <v>56</v>
      </c>
      <c r="K8" s="343"/>
      <c r="L8" s="345"/>
      <c r="M8" s="321" t="s">
        <v>13</v>
      </c>
      <c r="N8" s="175" t="s">
        <v>57</v>
      </c>
    </row>
    <row r="9" spans="1:14" ht="15.75">
      <c r="A9" s="112"/>
      <c r="B9" s="320" t="s">
        <v>58</v>
      </c>
      <c r="C9" s="172"/>
      <c r="D9" s="327" t="s">
        <v>59</v>
      </c>
      <c r="E9" s="342"/>
      <c r="F9" s="342"/>
      <c r="G9" s="342"/>
      <c r="H9" s="342"/>
      <c r="I9" s="342"/>
      <c r="J9" s="327" t="s">
        <v>60</v>
      </c>
      <c r="K9" s="342"/>
      <c r="L9" s="342"/>
      <c r="M9" s="342"/>
      <c r="N9" s="342"/>
    </row>
    <row r="10" spans="1:14" ht="15.75">
      <c r="A10" s="112"/>
      <c r="B10" s="320" t="s">
        <v>61</v>
      </c>
      <c r="C10" s="173"/>
      <c r="D10" s="327" t="s">
        <v>62</v>
      </c>
      <c r="E10" s="342"/>
      <c r="F10" s="342"/>
      <c r="G10" s="342"/>
      <c r="H10" s="342"/>
      <c r="I10" s="342"/>
      <c r="J10" s="349" t="s">
        <v>63</v>
      </c>
      <c r="K10" s="349"/>
      <c r="L10" s="342"/>
      <c r="M10" s="342"/>
      <c r="N10" s="342"/>
    </row>
    <row r="11" spans="1:14" ht="15.75">
      <c r="A11" s="112"/>
      <c r="B11" s="320" t="s">
        <v>64</v>
      </c>
      <c r="C11" s="326"/>
      <c r="D11" s="349" t="s">
        <v>65</v>
      </c>
      <c r="E11" s="349"/>
      <c r="F11" s="342"/>
      <c r="G11" s="342"/>
      <c r="H11" s="342"/>
      <c r="I11" s="342"/>
      <c r="J11" s="327" t="s">
        <v>66</v>
      </c>
      <c r="K11" s="350">
        <f>I211</f>
        <v>0</v>
      </c>
      <c r="L11" s="350"/>
      <c r="M11" s="327" t="s">
        <v>67</v>
      </c>
      <c r="N11" s="174">
        <f>J211</f>
        <v>0</v>
      </c>
    </row>
    <row r="12" spans="1:14" ht="15.75">
      <c r="A12" s="112"/>
      <c r="B12" s="320" t="s">
        <v>68</v>
      </c>
      <c r="C12" s="351"/>
      <c r="D12" s="352"/>
      <c r="E12" s="352"/>
      <c r="F12" s="352"/>
      <c r="G12" s="352"/>
      <c r="H12" s="352"/>
      <c r="I12" s="353"/>
      <c r="J12" s="327" t="s">
        <v>69</v>
      </c>
      <c r="K12" s="361"/>
      <c r="L12" s="361"/>
      <c r="M12" s="361"/>
      <c r="N12" s="361"/>
    </row>
    <row r="13" spans="1:14">
      <c r="A13" s="362"/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</row>
    <row r="14" spans="1:14" s="109" customFormat="1" ht="44.25" customHeight="1">
      <c r="A14" s="108" t="s">
        <v>70</v>
      </c>
      <c r="B14" s="179" t="s">
        <v>71</v>
      </c>
      <c r="C14" s="180" t="s">
        <v>72</v>
      </c>
      <c r="D14" s="181" t="s">
        <v>73</v>
      </c>
      <c r="E14" s="181" t="s">
        <v>74</v>
      </c>
      <c r="F14" s="181" t="s">
        <v>75</v>
      </c>
      <c r="G14" s="182" t="s">
        <v>76</v>
      </c>
      <c r="H14" s="182" t="s">
        <v>77</v>
      </c>
      <c r="I14" s="181" t="s">
        <v>78</v>
      </c>
      <c r="J14" s="181" t="s">
        <v>79</v>
      </c>
      <c r="K14" s="183" t="s">
        <v>80</v>
      </c>
      <c r="L14" s="181" t="s">
        <v>81</v>
      </c>
      <c r="M14" s="181" t="s">
        <v>82</v>
      </c>
      <c r="N14" s="184" t="s">
        <v>83</v>
      </c>
    </row>
    <row r="15" spans="1:14" s="110" customFormat="1" ht="15.75" customHeight="1">
      <c r="A15" s="176" t="s">
        <v>84</v>
      </c>
      <c r="B15" s="213" t="s">
        <v>85</v>
      </c>
      <c r="C15" s="214"/>
      <c r="D15" s="215" t="s">
        <v>86</v>
      </c>
      <c r="E15" s="216"/>
      <c r="F15" s="217"/>
      <c r="G15" s="218">
        <v>0</v>
      </c>
      <c r="H15" s="332">
        <f>Tabela165[[#This Row],[PREÇO]]+(Tabela165[[#This Row],[PREÇO]]*Tabela165[[#This Row],[+IPI]])</f>
        <v>0</v>
      </c>
      <c r="I15" s="219">
        <f t="shared" ref="I15:I35" si="0">E15*F15</f>
        <v>0</v>
      </c>
      <c r="J15" s="219">
        <f t="shared" ref="J15:J35" si="1">I15*(1+G15)</f>
        <v>0</v>
      </c>
      <c r="K15" s="220">
        <f>E15/1</f>
        <v>0</v>
      </c>
      <c r="L15" s="220">
        <v>9.1</v>
      </c>
      <c r="M15" s="220">
        <f t="shared" ref="M15:M23" si="2">E15*L15</f>
        <v>0</v>
      </c>
      <c r="N15" s="221" t="s">
        <v>87</v>
      </c>
    </row>
    <row r="16" spans="1:14" s="110" customFormat="1" ht="15.75" customHeight="1">
      <c r="A16" s="177" t="s">
        <v>88</v>
      </c>
      <c r="B16" s="222" t="s">
        <v>89</v>
      </c>
      <c r="C16" s="193"/>
      <c r="D16" s="187" t="s">
        <v>86</v>
      </c>
      <c r="E16" s="188"/>
      <c r="F16" s="189"/>
      <c r="G16" s="190">
        <v>0</v>
      </c>
      <c r="H16" s="333">
        <f>Tabela165[[#This Row],[PREÇO]]+(Tabela165[[#This Row],[PREÇO]]*Tabela165[[#This Row],[+IPI]])</f>
        <v>0</v>
      </c>
      <c r="I16" s="191">
        <f t="shared" si="0"/>
        <v>0</v>
      </c>
      <c r="J16" s="191">
        <f t="shared" si="1"/>
        <v>0</v>
      </c>
      <c r="K16" s="192">
        <f>E16/1</f>
        <v>0</v>
      </c>
      <c r="L16" s="192">
        <v>9.1</v>
      </c>
      <c r="M16" s="192">
        <f t="shared" si="2"/>
        <v>0</v>
      </c>
      <c r="N16" s="223" t="s">
        <v>87</v>
      </c>
    </row>
    <row r="17" spans="1:14" s="110" customFormat="1" ht="15.75" customHeight="1">
      <c r="A17" s="177" t="s">
        <v>90</v>
      </c>
      <c r="B17" s="224" t="s">
        <v>91</v>
      </c>
      <c r="C17" s="186"/>
      <c r="D17" s="187" t="s">
        <v>86</v>
      </c>
      <c r="E17" s="188"/>
      <c r="F17" s="189"/>
      <c r="G17" s="190">
        <v>0</v>
      </c>
      <c r="H17" s="333">
        <f>Tabela165[[#This Row],[PREÇO]]+(Tabela165[[#This Row],[PREÇO]]*Tabela165[[#This Row],[+IPI]])</f>
        <v>0</v>
      </c>
      <c r="I17" s="191">
        <f t="shared" si="0"/>
        <v>0</v>
      </c>
      <c r="J17" s="191">
        <f t="shared" si="1"/>
        <v>0</v>
      </c>
      <c r="K17" s="192">
        <f>E17/1</f>
        <v>0</v>
      </c>
      <c r="L17" s="192">
        <v>9.1</v>
      </c>
      <c r="M17" s="192">
        <f t="shared" si="2"/>
        <v>0</v>
      </c>
      <c r="N17" s="223" t="s">
        <v>87</v>
      </c>
    </row>
    <row r="18" spans="1:14" s="110" customFormat="1" ht="15.75" customHeight="1" thickBot="1">
      <c r="A18" s="178" t="s">
        <v>92</v>
      </c>
      <c r="B18" s="225" t="s">
        <v>93</v>
      </c>
      <c r="C18" s="226"/>
      <c r="D18" s="227" t="s">
        <v>86</v>
      </c>
      <c r="E18" s="228"/>
      <c r="F18" s="229"/>
      <c r="G18" s="230">
        <v>0</v>
      </c>
      <c r="H18" s="334">
        <f>Tabela165[[#This Row],[PREÇO]]+(Tabela165[[#This Row],[PREÇO]]*Tabela165[[#This Row],[+IPI]])</f>
        <v>0</v>
      </c>
      <c r="I18" s="231">
        <f t="shared" si="0"/>
        <v>0</v>
      </c>
      <c r="J18" s="231">
        <f t="shared" si="1"/>
        <v>0</v>
      </c>
      <c r="K18" s="232">
        <f>E18/1</f>
        <v>0</v>
      </c>
      <c r="L18" s="232">
        <v>9.1</v>
      </c>
      <c r="M18" s="232">
        <f t="shared" si="2"/>
        <v>0</v>
      </c>
      <c r="N18" s="233" t="s">
        <v>87</v>
      </c>
    </row>
    <row r="19" spans="1:14" s="110" customFormat="1" ht="15.75" customHeight="1">
      <c r="A19" s="119"/>
      <c r="B19" s="213" t="s">
        <v>94</v>
      </c>
      <c r="C19" s="214"/>
      <c r="D19" s="215" t="s">
        <v>86</v>
      </c>
      <c r="E19" s="216"/>
      <c r="F19" s="234">
        <v>21</v>
      </c>
      <c r="G19" s="235">
        <v>3.2500000000000001E-2</v>
      </c>
      <c r="H19" s="332">
        <f>Tabela165[[#This Row],[PREÇO]]+(Tabela165[[#This Row],[PREÇO]]*Tabela165[[#This Row],[+IPI]])</f>
        <v>21.682500000000001</v>
      </c>
      <c r="I19" s="219">
        <f t="shared" si="0"/>
        <v>0</v>
      </c>
      <c r="J19" s="219">
        <f t="shared" si="1"/>
        <v>0</v>
      </c>
      <c r="K19" s="220">
        <f>E19/100</f>
        <v>0</v>
      </c>
      <c r="L19" s="220">
        <v>0.01</v>
      </c>
      <c r="M19" s="220">
        <f t="shared" si="2"/>
        <v>0</v>
      </c>
      <c r="N19" s="221" t="s">
        <v>95</v>
      </c>
    </row>
    <row r="20" spans="1:14" s="110" customFormat="1" ht="15.75" customHeight="1">
      <c r="A20" s="116"/>
      <c r="B20" s="224" t="s">
        <v>96</v>
      </c>
      <c r="C20" s="186"/>
      <c r="D20" s="187" t="s">
        <v>86</v>
      </c>
      <c r="E20" s="188"/>
      <c r="F20" s="194">
        <v>63</v>
      </c>
      <c r="G20" s="195">
        <v>3.2500000000000001E-2</v>
      </c>
      <c r="H20" s="333">
        <f>Tabela165[[#This Row],[PREÇO]]+(Tabela165[[#This Row],[PREÇO]]*Tabela165[[#This Row],[+IPI]])</f>
        <v>65.047499999999999</v>
      </c>
      <c r="I20" s="191">
        <f t="shared" si="0"/>
        <v>0</v>
      </c>
      <c r="J20" s="191">
        <f t="shared" si="1"/>
        <v>0</v>
      </c>
      <c r="K20" s="192">
        <f>E20/100</f>
        <v>0</v>
      </c>
      <c r="L20" s="192">
        <v>1.7999999999999999E-2</v>
      </c>
      <c r="M20" s="192">
        <f t="shared" si="2"/>
        <v>0</v>
      </c>
      <c r="N20" s="223" t="s">
        <v>95</v>
      </c>
    </row>
    <row r="21" spans="1:14" s="110" customFormat="1" ht="15.75" customHeight="1" thickBot="1">
      <c r="A21" s="117"/>
      <c r="B21" s="224" t="s">
        <v>97</v>
      </c>
      <c r="C21" s="186"/>
      <c r="D21" s="187" t="s">
        <v>86</v>
      </c>
      <c r="E21" s="188"/>
      <c r="F21" s="194">
        <v>31.5</v>
      </c>
      <c r="G21" s="195">
        <v>3.2500000000000001E-2</v>
      </c>
      <c r="H21" s="333">
        <f>Tabela165[[#This Row],[PREÇO]]+(Tabela165[[#This Row],[PREÇO]]*Tabela165[[#This Row],[+IPI]])</f>
        <v>32.52375</v>
      </c>
      <c r="I21" s="191">
        <f t="shared" si="0"/>
        <v>0</v>
      </c>
      <c r="J21" s="191">
        <f t="shared" si="1"/>
        <v>0</v>
      </c>
      <c r="K21" s="192">
        <f>E21/100</f>
        <v>0</v>
      </c>
      <c r="L21" s="192">
        <v>2.5000000000000001E-2</v>
      </c>
      <c r="M21" s="192">
        <f t="shared" si="2"/>
        <v>0</v>
      </c>
      <c r="N21" s="223" t="s">
        <v>98</v>
      </c>
    </row>
    <row r="22" spans="1:14" s="110" customFormat="1" ht="15.75" customHeight="1">
      <c r="A22" s="115"/>
      <c r="B22" s="224" t="s">
        <v>99</v>
      </c>
      <c r="C22" s="196"/>
      <c r="D22" s="187" t="s">
        <v>86</v>
      </c>
      <c r="E22" s="188"/>
      <c r="F22" s="194">
        <v>26.25</v>
      </c>
      <c r="G22" s="195">
        <v>3.2500000000000001E-2</v>
      </c>
      <c r="H22" s="333">
        <f>Tabela165[[#This Row],[PREÇO]]+(Tabela165[[#This Row],[PREÇO]]*Tabela165[[#This Row],[+IPI]])</f>
        <v>27.103124999999999</v>
      </c>
      <c r="I22" s="191">
        <f t="shared" si="0"/>
        <v>0</v>
      </c>
      <c r="J22" s="191">
        <f t="shared" si="1"/>
        <v>0</v>
      </c>
      <c r="K22" s="192">
        <f>E22/100</f>
        <v>0</v>
      </c>
      <c r="L22" s="192">
        <v>0.05</v>
      </c>
      <c r="M22" s="192">
        <f t="shared" si="2"/>
        <v>0</v>
      </c>
      <c r="N22" s="223" t="s">
        <v>100</v>
      </c>
    </row>
    <row r="23" spans="1:14" s="110" customFormat="1" ht="15.75" customHeight="1" thickBot="1">
      <c r="A23" s="117"/>
      <c r="B23" s="225" t="s">
        <v>101</v>
      </c>
      <c r="C23" s="236"/>
      <c r="D23" s="227" t="s">
        <v>86</v>
      </c>
      <c r="E23" s="228"/>
      <c r="F23" s="237">
        <v>26.25</v>
      </c>
      <c r="G23" s="238">
        <v>3.2500000000000001E-2</v>
      </c>
      <c r="H23" s="334">
        <f>Tabela165[[#This Row],[PREÇO]]+(Tabela165[[#This Row],[PREÇO]]*Tabela165[[#This Row],[+IPI]])</f>
        <v>27.103124999999999</v>
      </c>
      <c r="I23" s="231">
        <f t="shared" si="0"/>
        <v>0</v>
      </c>
      <c r="J23" s="231">
        <f t="shared" si="1"/>
        <v>0</v>
      </c>
      <c r="K23" s="232">
        <f>E23/100</f>
        <v>0</v>
      </c>
      <c r="L23" s="232">
        <v>0.05</v>
      </c>
      <c r="M23" s="232">
        <f t="shared" si="2"/>
        <v>0</v>
      </c>
      <c r="N23" s="233" t="s">
        <v>100</v>
      </c>
    </row>
    <row r="24" spans="1:14" s="110" customFormat="1" ht="15.75" customHeight="1">
      <c r="A24" s="115">
        <v>0.04</v>
      </c>
      <c r="B24" s="213" t="s">
        <v>102</v>
      </c>
      <c r="C24" s="214"/>
      <c r="D24" s="215" t="s">
        <v>103</v>
      </c>
      <c r="E24" s="216"/>
      <c r="F24" s="234">
        <v>109.2</v>
      </c>
      <c r="G24" s="218">
        <v>0</v>
      </c>
      <c r="H24" s="332">
        <f>Tabela165[[#This Row],[PREÇO]]+(Tabela165[[#This Row],[PREÇO]]*Tabela165[[#This Row],[+IPI]])</f>
        <v>109.2</v>
      </c>
      <c r="I24" s="219">
        <f t="shared" si="0"/>
        <v>0</v>
      </c>
      <c r="J24" s="219">
        <f t="shared" si="1"/>
        <v>0</v>
      </c>
      <c r="K24" s="220">
        <f>E24/6</f>
        <v>0</v>
      </c>
      <c r="L24" s="220">
        <v>0.98299999999999998</v>
      </c>
      <c r="M24" s="220">
        <f>L24*E24</f>
        <v>0</v>
      </c>
      <c r="N24" s="221" t="s">
        <v>104</v>
      </c>
    </row>
    <row r="25" spans="1:14" s="110" customFormat="1" ht="15.75">
      <c r="A25" s="117">
        <v>0.04</v>
      </c>
      <c r="B25" s="224" t="s">
        <v>105</v>
      </c>
      <c r="C25" s="196"/>
      <c r="D25" s="187" t="s">
        <v>103</v>
      </c>
      <c r="E25" s="188"/>
      <c r="F25" s="194">
        <v>109.2</v>
      </c>
      <c r="G25" s="190">
        <v>0</v>
      </c>
      <c r="H25" s="333">
        <f>Tabela165[[#This Row],[PREÇO]]+(Tabela165[[#This Row],[PREÇO]]*Tabela165[[#This Row],[+IPI]])</f>
        <v>109.2</v>
      </c>
      <c r="I25" s="191">
        <f t="shared" si="0"/>
        <v>0</v>
      </c>
      <c r="J25" s="191">
        <f t="shared" si="1"/>
        <v>0</v>
      </c>
      <c r="K25" s="192">
        <f>E25/6</f>
        <v>0</v>
      </c>
      <c r="L25" s="192">
        <v>0.98299999999999998</v>
      </c>
      <c r="M25" s="192">
        <f>L25*E25</f>
        <v>0</v>
      </c>
      <c r="N25" s="223" t="s">
        <v>104</v>
      </c>
    </row>
    <row r="26" spans="1:14" s="110" customFormat="1" ht="15.75">
      <c r="A26" s="115">
        <v>0.04</v>
      </c>
      <c r="B26" s="224" t="s">
        <v>106</v>
      </c>
      <c r="C26" s="196"/>
      <c r="D26" s="187" t="s">
        <v>107</v>
      </c>
      <c r="E26" s="188"/>
      <c r="F26" s="197">
        <v>204.75</v>
      </c>
      <c r="G26" s="190">
        <v>0</v>
      </c>
      <c r="H26" s="333">
        <f>Tabela165[[#This Row],[PREÇO]]+(Tabela165[[#This Row],[PREÇO]]*Tabela165[[#This Row],[+IPI]])</f>
        <v>204.75</v>
      </c>
      <c r="I26" s="191">
        <f t="shared" si="0"/>
        <v>0</v>
      </c>
      <c r="J26" s="191">
        <f t="shared" si="1"/>
        <v>0</v>
      </c>
      <c r="K26" s="192">
        <f>E26/4</f>
        <v>0</v>
      </c>
      <c r="L26" s="192">
        <v>2.8250000000000002</v>
      </c>
      <c r="M26" s="192">
        <f>L26*E26</f>
        <v>0</v>
      </c>
      <c r="N26" s="223" t="s">
        <v>108</v>
      </c>
    </row>
    <row r="27" spans="1:14" s="110" customFormat="1" ht="15.75">
      <c r="A27" s="117">
        <v>0.04</v>
      </c>
      <c r="B27" s="225" t="s">
        <v>109</v>
      </c>
      <c r="C27" s="236"/>
      <c r="D27" s="227" t="s">
        <v>107</v>
      </c>
      <c r="E27" s="228"/>
      <c r="F27" s="239">
        <v>204.75</v>
      </c>
      <c r="G27" s="230">
        <v>0</v>
      </c>
      <c r="H27" s="334">
        <f>Tabela165[[#This Row],[PREÇO]]+(Tabela165[[#This Row],[PREÇO]]*Tabela165[[#This Row],[+IPI]])</f>
        <v>204.75</v>
      </c>
      <c r="I27" s="231">
        <f t="shared" si="0"/>
        <v>0</v>
      </c>
      <c r="J27" s="231">
        <f t="shared" si="1"/>
        <v>0</v>
      </c>
      <c r="K27" s="232">
        <f>E27/4</f>
        <v>0</v>
      </c>
      <c r="L27" s="232">
        <v>2.8250000000000002</v>
      </c>
      <c r="M27" s="232">
        <f>E27*L27</f>
        <v>0</v>
      </c>
      <c r="N27" s="233" t="s">
        <v>108</v>
      </c>
    </row>
    <row r="28" spans="1:14" s="110" customFormat="1" ht="15.75">
      <c r="A28" s="118"/>
      <c r="B28" s="213" t="s">
        <v>110</v>
      </c>
      <c r="C28" s="240"/>
      <c r="D28" s="215" t="s">
        <v>111</v>
      </c>
      <c r="E28" s="216"/>
      <c r="F28" s="234">
        <v>9.1</v>
      </c>
      <c r="G28" s="235">
        <v>9.7500000000000003E-2</v>
      </c>
      <c r="H28" s="332">
        <f>Tabela165[[#This Row],[PREÇO]]+(Tabela165[[#This Row],[PREÇO]]*Tabela165[[#This Row],[+IPI]])</f>
        <v>9.9872499999999995</v>
      </c>
      <c r="I28" s="219">
        <f>E28*F28</f>
        <v>0</v>
      </c>
      <c r="J28" s="219">
        <f>I28*(1+G28)</f>
        <v>0</v>
      </c>
      <c r="K28" s="220">
        <f>E28/100</f>
        <v>0</v>
      </c>
      <c r="L28" s="220">
        <v>0.1</v>
      </c>
      <c r="M28" s="220">
        <f>E28*L28</f>
        <v>0</v>
      </c>
      <c r="N28" s="221" t="s">
        <v>112</v>
      </c>
    </row>
    <row r="29" spans="1:14" s="110" customFormat="1" ht="15.75">
      <c r="A29" s="117"/>
      <c r="B29" s="224" t="s">
        <v>113</v>
      </c>
      <c r="C29" s="196"/>
      <c r="D29" s="187" t="s">
        <v>111</v>
      </c>
      <c r="E29" s="188"/>
      <c r="F29" s="194">
        <v>17.57</v>
      </c>
      <c r="G29" s="190">
        <v>9.7500000000000003E-2</v>
      </c>
      <c r="H29" s="333">
        <f>Tabela165[[#This Row],[PREÇO]]+(Tabela165[[#This Row],[PREÇO]]*Tabela165[[#This Row],[+IPI]])</f>
        <v>19.283075</v>
      </c>
      <c r="I29" s="191">
        <f>E29*F29</f>
        <v>0</v>
      </c>
      <c r="J29" s="191">
        <f>I29*(1+G29)</f>
        <v>0</v>
      </c>
      <c r="K29" s="192">
        <f>E29/50</f>
        <v>0</v>
      </c>
      <c r="L29" s="192">
        <v>0.245</v>
      </c>
      <c r="M29" s="192">
        <f>E29*L29</f>
        <v>0</v>
      </c>
      <c r="N29" s="223" t="s">
        <v>114</v>
      </c>
    </row>
    <row r="30" spans="1:14" s="110" customFormat="1" ht="15.75">
      <c r="A30" s="115"/>
      <c r="B30" s="224" t="s">
        <v>115</v>
      </c>
      <c r="C30" s="196"/>
      <c r="D30" s="187" t="s">
        <v>116</v>
      </c>
      <c r="E30" s="188"/>
      <c r="F30" s="194">
        <v>53.13</v>
      </c>
      <c r="G30" s="195">
        <v>9.7500000000000003E-2</v>
      </c>
      <c r="H30" s="333">
        <f>Tabela165[[#This Row],[PREÇO]]+(Tabela165[[#This Row],[PREÇO]]*Tabela165[[#This Row],[+IPI]])</f>
        <v>58.310175000000001</v>
      </c>
      <c r="I30" s="191">
        <f t="shared" si="0"/>
        <v>0</v>
      </c>
      <c r="J30" s="191">
        <f t="shared" si="1"/>
        <v>0</v>
      </c>
      <c r="K30" s="192">
        <f>E30/10</f>
        <v>0</v>
      </c>
      <c r="L30" s="192">
        <v>1.04</v>
      </c>
      <c r="M30" s="192">
        <f>E30*L30</f>
        <v>0</v>
      </c>
      <c r="N30" s="223" t="s">
        <v>117</v>
      </c>
    </row>
    <row r="31" spans="1:14" s="110" customFormat="1" ht="15.75">
      <c r="A31" s="116">
        <v>0.04</v>
      </c>
      <c r="B31" s="241" t="s">
        <v>118</v>
      </c>
      <c r="C31" s="196"/>
      <c r="D31" s="187" t="s">
        <v>116</v>
      </c>
      <c r="E31" s="188"/>
      <c r="F31" s="194">
        <v>42.72</v>
      </c>
      <c r="G31" s="195">
        <v>9.7500000000000003E-2</v>
      </c>
      <c r="H31" s="333">
        <f>Tabela165[[#This Row],[PREÇO]]+(Tabela165[[#This Row],[PREÇO]]*Tabela165[[#This Row],[+IPI]])</f>
        <v>46.885199999999998</v>
      </c>
      <c r="I31" s="191">
        <f t="shared" si="0"/>
        <v>0</v>
      </c>
      <c r="J31" s="191">
        <f t="shared" si="1"/>
        <v>0</v>
      </c>
      <c r="K31" s="192">
        <f>E31/10</f>
        <v>0</v>
      </c>
      <c r="L31" s="192">
        <f>2.1</f>
        <v>2.1</v>
      </c>
      <c r="M31" s="192">
        <f>E31*L31</f>
        <v>0</v>
      </c>
      <c r="N31" s="223" t="s">
        <v>119</v>
      </c>
    </row>
    <row r="32" spans="1:14" s="110" customFormat="1" ht="15.75">
      <c r="A32" s="116">
        <v>0.04</v>
      </c>
      <c r="B32" s="241" t="s">
        <v>120</v>
      </c>
      <c r="C32" s="196"/>
      <c r="D32" s="187" t="s">
        <v>116</v>
      </c>
      <c r="E32" s="188"/>
      <c r="F32" s="194">
        <v>19.64</v>
      </c>
      <c r="G32" s="195">
        <v>9.7500000000000003E-2</v>
      </c>
      <c r="H32" s="333">
        <f>Tabela165[[#This Row],[PREÇO]]+(Tabela165[[#This Row],[PREÇO]]*Tabela165[[#This Row],[+IPI]])</f>
        <v>21.5549</v>
      </c>
      <c r="I32" s="191">
        <f t="shared" si="0"/>
        <v>0</v>
      </c>
      <c r="J32" s="191">
        <f t="shared" si="1"/>
        <v>0</v>
      </c>
      <c r="K32" s="192">
        <f>E32/10</f>
        <v>0</v>
      </c>
      <c r="L32" s="192">
        <v>1.95</v>
      </c>
      <c r="M32" s="192">
        <f>L32*E32</f>
        <v>0</v>
      </c>
      <c r="N32" s="223" t="s">
        <v>121</v>
      </c>
    </row>
    <row r="33" spans="1:14" s="110" customFormat="1" ht="15.75">
      <c r="A33" s="117">
        <v>0.04</v>
      </c>
      <c r="B33" s="242" t="s">
        <v>122</v>
      </c>
      <c r="C33" s="236"/>
      <c r="D33" s="227" t="s">
        <v>116</v>
      </c>
      <c r="E33" s="228"/>
      <c r="F33" s="237">
        <v>7.33</v>
      </c>
      <c r="G33" s="238">
        <v>9.7500000000000003E-2</v>
      </c>
      <c r="H33" s="334">
        <f>Tabela165[[#This Row],[PREÇO]]+(Tabela165[[#This Row],[PREÇO]]*Tabela165[[#This Row],[+IPI]])</f>
        <v>8.0446749999999998</v>
      </c>
      <c r="I33" s="231">
        <f t="shared" si="0"/>
        <v>0</v>
      </c>
      <c r="J33" s="231">
        <f t="shared" si="1"/>
        <v>0</v>
      </c>
      <c r="K33" s="232">
        <f>E33/20</f>
        <v>0</v>
      </c>
      <c r="L33" s="232">
        <v>0.27</v>
      </c>
      <c r="M33" s="232">
        <f>E33*L33</f>
        <v>0</v>
      </c>
      <c r="N33" s="233" t="s">
        <v>123</v>
      </c>
    </row>
    <row r="34" spans="1:14" s="110" customFormat="1" ht="15.75">
      <c r="A34" s="118"/>
      <c r="B34" s="243" t="s">
        <v>124</v>
      </c>
      <c r="C34" s="244"/>
      <c r="D34" s="215" t="s">
        <v>111</v>
      </c>
      <c r="E34" s="216"/>
      <c r="F34" s="245">
        <v>14.78</v>
      </c>
      <c r="G34" s="235">
        <v>9.7500000000000003E-2</v>
      </c>
      <c r="H34" s="332">
        <f>Tabela165[[#This Row],[PREÇO]]+(Tabela165[[#This Row],[PREÇO]]*Tabela165[[#This Row],[+IPI]])</f>
        <v>16.221049999999998</v>
      </c>
      <c r="I34" s="219">
        <f t="shared" si="0"/>
        <v>0</v>
      </c>
      <c r="J34" s="219">
        <f t="shared" si="1"/>
        <v>0</v>
      </c>
      <c r="K34" s="220">
        <f>E34/40</f>
        <v>0</v>
      </c>
      <c r="L34" s="220">
        <v>0.7</v>
      </c>
      <c r="M34" s="220">
        <f>E34*L34</f>
        <v>0</v>
      </c>
      <c r="N34" s="221" t="s">
        <v>125</v>
      </c>
    </row>
    <row r="35" spans="1:14" s="110" customFormat="1" ht="15.75">
      <c r="A35" s="117"/>
      <c r="B35" s="225" t="s">
        <v>126</v>
      </c>
      <c r="C35" s="236"/>
      <c r="D35" s="227" t="s">
        <v>111</v>
      </c>
      <c r="E35" s="228"/>
      <c r="F35" s="237">
        <v>19.64</v>
      </c>
      <c r="G35" s="230">
        <v>9.7500000000000003E-2</v>
      </c>
      <c r="H35" s="334">
        <f>Tabela165[[#This Row],[PREÇO]]+(Tabela165[[#This Row],[PREÇO]]*Tabela165[[#This Row],[+IPI]])</f>
        <v>21.5549</v>
      </c>
      <c r="I35" s="231">
        <f t="shared" si="0"/>
        <v>0</v>
      </c>
      <c r="J35" s="231">
        <f t="shared" si="1"/>
        <v>0</v>
      </c>
      <c r="K35" s="232">
        <f>E35/40</f>
        <v>0</v>
      </c>
      <c r="L35" s="232">
        <v>0.7</v>
      </c>
      <c r="M35" s="232">
        <f>E35*L35</f>
        <v>0</v>
      </c>
      <c r="N35" s="233" t="s">
        <v>125</v>
      </c>
    </row>
    <row r="36" spans="1:14" s="110" customFormat="1" ht="15.75">
      <c r="A36" s="119"/>
      <c r="B36" s="213" t="s">
        <v>127</v>
      </c>
      <c r="C36" s="240"/>
      <c r="D36" s="215" t="s">
        <v>128</v>
      </c>
      <c r="E36" s="216"/>
      <c r="F36" s="246">
        <v>8.99</v>
      </c>
      <c r="G36" s="235">
        <v>9.7500000000000003E-2</v>
      </c>
      <c r="H36" s="332">
        <f>Tabela165[[#This Row],[PREÇO]]+(Tabela165[[#This Row],[PREÇO]]*Tabela165[[#This Row],[+IPI]])</f>
        <v>9.8665249999999993</v>
      </c>
      <c r="I36" s="219">
        <f t="shared" ref="I36:I48" si="3">E36*F36</f>
        <v>0</v>
      </c>
      <c r="J36" s="219">
        <f t="shared" ref="J36:J48" si="4">I36*(1+G36)</f>
        <v>0</v>
      </c>
      <c r="K36" s="220">
        <f t="shared" ref="K36:K48" si="5">E36/50</f>
        <v>0</v>
      </c>
      <c r="L36" s="220">
        <v>0.17799999999999999</v>
      </c>
      <c r="M36" s="220">
        <f>L36*E36</f>
        <v>0</v>
      </c>
      <c r="N36" s="221" t="s">
        <v>123</v>
      </c>
    </row>
    <row r="37" spans="1:14" s="110" customFormat="1" ht="15.75">
      <c r="A37" s="116"/>
      <c r="B37" s="224" t="s">
        <v>129</v>
      </c>
      <c r="C37" s="196"/>
      <c r="D37" s="187" t="s">
        <v>128</v>
      </c>
      <c r="E37" s="188"/>
      <c r="F37" s="201">
        <v>8.99</v>
      </c>
      <c r="G37" s="195">
        <v>9.7500000000000003E-2</v>
      </c>
      <c r="H37" s="333">
        <f>Tabela165[[#This Row],[PREÇO]]+(Tabela165[[#This Row],[PREÇO]]*Tabela165[[#This Row],[+IPI]])</f>
        <v>9.8665249999999993</v>
      </c>
      <c r="I37" s="191">
        <f t="shared" si="3"/>
        <v>0</v>
      </c>
      <c r="J37" s="191">
        <f t="shared" si="4"/>
        <v>0</v>
      </c>
      <c r="K37" s="192">
        <f t="shared" si="5"/>
        <v>0</v>
      </c>
      <c r="L37" s="192">
        <v>0.17799999999999999</v>
      </c>
      <c r="M37" s="192">
        <f>E37*L37</f>
        <v>0</v>
      </c>
      <c r="N37" s="223" t="s">
        <v>123</v>
      </c>
    </row>
    <row r="38" spans="1:14" s="110" customFormat="1" ht="15.75">
      <c r="A38" s="116"/>
      <c r="B38" s="224" t="s">
        <v>130</v>
      </c>
      <c r="C38" s="196"/>
      <c r="D38" s="187" t="s">
        <v>128</v>
      </c>
      <c r="E38" s="188"/>
      <c r="F38" s="201">
        <v>8.99</v>
      </c>
      <c r="G38" s="195">
        <v>9.7500000000000003E-2</v>
      </c>
      <c r="H38" s="333">
        <f>Tabela165[[#This Row],[PREÇO]]+(Tabela165[[#This Row],[PREÇO]]*Tabela165[[#This Row],[+IPI]])</f>
        <v>9.8665249999999993</v>
      </c>
      <c r="I38" s="191">
        <f t="shared" si="3"/>
        <v>0</v>
      </c>
      <c r="J38" s="191">
        <f t="shared" si="4"/>
        <v>0</v>
      </c>
      <c r="K38" s="192">
        <f t="shared" si="5"/>
        <v>0</v>
      </c>
      <c r="L38" s="192">
        <v>0.17799999999999999</v>
      </c>
      <c r="M38" s="192">
        <f>L38*E38</f>
        <v>0</v>
      </c>
      <c r="N38" s="223" t="s">
        <v>123</v>
      </c>
    </row>
    <row r="39" spans="1:14" s="110" customFormat="1" ht="15.75">
      <c r="A39" s="116"/>
      <c r="B39" s="224" t="s">
        <v>131</v>
      </c>
      <c r="C39" s="196"/>
      <c r="D39" s="187" t="s">
        <v>128</v>
      </c>
      <c r="E39" s="188"/>
      <c r="F39" s="201">
        <v>8.99</v>
      </c>
      <c r="G39" s="195">
        <v>9.7500000000000003E-2</v>
      </c>
      <c r="H39" s="333">
        <f>Tabela165[[#This Row],[PREÇO]]+(Tabela165[[#This Row],[PREÇO]]*Tabela165[[#This Row],[+IPI]])</f>
        <v>9.8665249999999993</v>
      </c>
      <c r="I39" s="191">
        <f t="shared" si="3"/>
        <v>0</v>
      </c>
      <c r="J39" s="191">
        <f t="shared" si="4"/>
        <v>0</v>
      </c>
      <c r="K39" s="192">
        <f t="shared" si="5"/>
        <v>0</v>
      </c>
      <c r="L39" s="192">
        <v>0.17799999999999999</v>
      </c>
      <c r="M39" s="192">
        <f>L39*E39</f>
        <v>0</v>
      </c>
      <c r="N39" s="223" t="s">
        <v>123</v>
      </c>
    </row>
    <row r="40" spans="1:14" s="110" customFormat="1" ht="15.75">
      <c r="A40" s="116"/>
      <c r="B40" s="224" t="s">
        <v>132</v>
      </c>
      <c r="C40" s="196"/>
      <c r="D40" s="187" t="s">
        <v>128</v>
      </c>
      <c r="E40" s="188"/>
      <c r="F40" s="201">
        <v>8.99</v>
      </c>
      <c r="G40" s="195">
        <v>9.7500000000000003E-2</v>
      </c>
      <c r="H40" s="333">
        <f>Tabela165[[#This Row],[PREÇO]]+(Tabela165[[#This Row],[PREÇO]]*Tabela165[[#This Row],[+IPI]])</f>
        <v>9.8665249999999993</v>
      </c>
      <c r="I40" s="191">
        <f t="shared" si="3"/>
        <v>0</v>
      </c>
      <c r="J40" s="191">
        <f t="shared" si="4"/>
        <v>0</v>
      </c>
      <c r="K40" s="192">
        <f t="shared" si="5"/>
        <v>0</v>
      </c>
      <c r="L40" s="192">
        <v>0.17799999999999999</v>
      </c>
      <c r="M40" s="192">
        <f>E40*L40</f>
        <v>0</v>
      </c>
      <c r="N40" s="223" t="s">
        <v>123</v>
      </c>
    </row>
    <row r="41" spans="1:14" s="110" customFormat="1" ht="15.75">
      <c r="A41" s="116"/>
      <c r="B41" s="224" t="s">
        <v>133</v>
      </c>
      <c r="C41" s="196"/>
      <c r="D41" s="187" t="s">
        <v>128</v>
      </c>
      <c r="E41" s="188"/>
      <c r="F41" s="201">
        <v>8.99</v>
      </c>
      <c r="G41" s="195">
        <v>9.7500000000000003E-2</v>
      </c>
      <c r="H41" s="333">
        <f>Tabela165[[#This Row],[PREÇO]]+(Tabela165[[#This Row],[PREÇO]]*Tabela165[[#This Row],[+IPI]])</f>
        <v>9.8665249999999993</v>
      </c>
      <c r="I41" s="191">
        <f t="shared" si="3"/>
        <v>0</v>
      </c>
      <c r="J41" s="191">
        <f t="shared" si="4"/>
        <v>0</v>
      </c>
      <c r="K41" s="192">
        <f t="shared" si="5"/>
        <v>0</v>
      </c>
      <c r="L41" s="192">
        <v>0.17799999999999999</v>
      </c>
      <c r="M41" s="192">
        <f>L41*E41</f>
        <v>0</v>
      </c>
      <c r="N41" s="223" t="s">
        <v>123</v>
      </c>
    </row>
    <row r="42" spans="1:14" s="110" customFormat="1" ht="15.75">
      <c r="A42" s="116"/>
      <c r="B42" s="224" t="s">
        <v>134</v>
      </c>
      <c r="C42" s="196"/>
      <c r="D42" s="187" t="s">
        <v>128</v>
      </c>
      <c r="E42" s="188"/>
      <c r="F42" s="201">
        <v>8.99</v>
      </c>
      <c r="G42" s="195">
        <v>9.7500000000000003E-2</v>
      </c>
      <c r="H42" s="333">
        <f>Tabela165[[#This Row],[PREÇO]]+(Tabela165[[#This Row],[PREÇO]]*Tabela165[[#This Row],[+IPI]])</f>
        <v>9.8665249999999993</v>
      </c>
      <c r="I42" s="191">
        <f t="shared" si="3"/>
        <v>0</v>
      </c>
      <c r="J42" s="191">
        <f t="shared" si="4"/>
        <v>0</v>
      </c>
      <c r="K42" s="192">
        <f t="shared" si="5"/>
        <v>0</v>
      </c>
      <c r="L42" s="192">
        <v>0.17799999999999999</v>
      </c>
      <c r="M42" s="192">
        <f>L42*E42</f>
        <v>0</v>
      </c>
      <c r="N42" s="223" t="s">
        <v>123</v>
      </c>
    </row>
    <row r="43" spans="1:14" s="110" customFormat="1" ht="15.75">
      <c r="A43" s="116"/>
      <c r="B43" s="224" t="s">
        <v>135</v>
      </c>
      <c r="C43" s="196"/>
      <c r="D43" s="187" t="s">
        <v>128</v>
      </c>
      <c r="E43" s="188"/>
      <c r="F43" s="201">
        <v>22.9</v>
      </c>
      <c r="G43" s="195">
        <v>9.7500000000000003E-2</v>
      </c>
      <c r="H43" s="333">
        <f>Tabela165[[#This Row],[PREÇO]]+(Tabela165[[#This Row],[PREÇO]]*Tabela165[[#This Row],[+IPI]])</f>
        <v>25.132749999999998</v>
      </c>
      <c r="I43" s="191">
        <f t="shared" si="3"/>
        <v>0</v>
      </c>
      <c r="J43" s="191">
        <f t="shared" si="4"/>
        <v>0</v>
      </c>
      <c r="K43" s="192">
        <f t="shared" si="5"/>
        <v>0</v>
      </c>
      <c r="L43" s="192">
        <v>0.17799999999999999</v>
      </c>
      <c r="M43" s="192">
        <f>E43*L43</f>
        <v>0</v>
      </c>
      <c r="N43" s="223" t="s">
        <v>123</v>
      </c>
    </row>
    <row r="44" spans="1:14" s="110" customFormat="1" ht="15.75">
      <c r="A44" s="116"/>
      <c r="B44" s="224" t="s">
        <v>136</v>
      </c>
      <c r="C44" s="196"/>
      <c r="D44" s="187" t="s">
        <v>128</v>
      </c>
      <c r="E44" s="188"/>
      <c r="F44" s="201">
        <v>22.9</v>
      </c>
      <c r="G44" s="195">
        <v>9.7500000000000003E-2</v>
      </c>
      <c r="H44" s="333">
        <f>Tabela165[[#This Row],[PREÇO]]+(Tabela165[[#This Row],[PREÇO]]*Tabela165[[#This Row],[+IPI]])</f>
        <v>25.132749999999998</v>
      </c>
      <c r="I44" s="191">
        <f t="shared" si="3"/>
        <v>0</v>
      </c>
      <c r="J44" s="191">
        <f t="shared" si="4"/>
        <v>0</v>
      </c>
      <c r="K44" s="192">
        <f t="shared" si="5"/>
        <v>0</v>
      </c>
      <c r="L44" s="192">
        <v>0.17799999999999999</v>
      </c>
      <c r="M44" s="192">
        <f>L44*E44</f>
        <v>0</v>
      </c>
      <c r="N44" s="223" t="s">
        <v>123</v>
      </c>
    </row>
    <row r="45" spans="1:14" s="110" customFormat="1" ht="15.75">
      <c r="A45" s="116"/>
      <c r="B45" s="224" t="s">
        <v>137</v>
      </c>
      <c r="C45" s="196"/>
      <c r="D45" s="187" t="s">
        <v>128</v>
      </c>
      <c r="E45" s="188"/>
      <c r="F45" s="201">
        <v>22.9</v>
      </c>
      <c r="G45" s="195">
        <v>9.7500000000000003E-2</v>
      </c>
      <c r="H45" s="333">
        <f>Tabela165[[#This Row],[PREÇO]]+(Tabela165[[#This Row],[PREÇO]]*Tabela165[[#This Row],[+IPI]])</f>
        <v>25.132749999999998</v>
      </c>
      <c r="I45" s="191">
        <f t="shared" si="3"/>
        <v>0</v>
      </c>
      <c r="J45" s="191">
        <f t="shared" si="4"/>
        <v>0</v>
      </c>
      <c r="K45" s="192">
        <f t="shared" si="5"/>
        <v>0</v>
      </c>
      <c r="L45" s="192">
        <v>0.17799999999999999</v>
      </c>
      <c r="M45" s="192">
        <f>L45*E45</f>
        <v>0</v>
      </c>
      <c r="N45" s="223" t="s">
        <v>123</v>
      </c>
    </row>
    <row r="46" spans="1:14" s="110" customFormat="1" ht="15.75">
      <c r="A46" s="116"/>
      <c r="B46" s="224" t="s">
        <v>138</v>
      </c>
      <c r="C46" s="196"/>
      <c r="D46" s="187" t="s">
        <v>128</v>
      </c>
      <c r="E46" s="188"/>
      <c r="F46" s="201">
        <v>22.9</v>
      </c>
      <c r="G46" s="195">
        <v>9.7500000000000003E-2</v>
      </c>
      <c r="H46" s="333">
        <f>Tabela165[[#This Row],[PREÇO]]+(Tabela165[[#This Row],[PREÇO]]*Tabela165[[#This Row],[+IPI]])</f>
        <v>25.132749999999998</v>
      </c>
      <c r="I46" s="191">
        <f t="shared" si="3"/>
        <v>0</v>
      </c>
      <c r="J46" s="191">
        <f t="shared" si="4"/>
        <v>0</v>
      </c>
      <c r="K46" s="192">
        <f t="shared" si="5"/>
        <v>0</v>
      </c>
      <c r="L46" s="192">
        <v>0.17799999999999999</v>
      </c>
      <c r="M46" s="192">
        <f>E46*L46</f>
        <v>0</v>
      </c>
      <c r="N46" s="223" t="s">
        <v>123</v>
      </c>
    </row>
    <row r="47" spans="1:14" s="110" customFormat="1" ht="15.75">
      <c r="A47" s="116"/>
      <c r="B47" s="224" t="s">
        <v>139</v>
      </c>
      <c r="C47" s="196"/>
      <c r="D47" s="187" t="s">
        <v>128</v>
      </c>
      <c r="E47" s="188"/>
      <c r="F47" s="201">
        <v>22.9</v>
      </c>
      <c r="G47" s="195">
        <v>9.7500000000000003E-2</v>
      </c>
      <c r="H47" s="333">
        <f>Tabela165[[#This Row],[PREÇO]]+(Tabela165[[#This Row],[PREÇO]]*Tabela165[[#This Row],[+IPI]])</f>
        <v>25.132749999999998</v>
      </c>
      <c r="I47" s="191">
        <f t="shared" si="3"/>
        <v>0</v>
      </c>
      <c r="J47" s="191">
        <f t="shared" si="4"/>
        <v>0</v>
      </c>
      <c r="K47" s="192">
        <f t="shared" si="5"/>
        <v>0</v>
      </c>
      <c r="L47" s="192">
        <v>0.17799999999999999</v>
      </c>
      <c r="M47" s="192">
        <f>L47*E47</f>
        <v>0</v>
      </c>
      <c r="N47" s="223" t="s">
        <v>123</v>
      </c>
    </row>
    <row r="48" spans="1:14" s="110" customFormat="1" ht="15.75">
      <c r="A48" s="120"/>
      <c r="B48" s="225" t="s">
        <v>140</v>
      </c>
      <c r="C48" s="247"/>
      <c r="D48" s="227" t="s">
        <v>128</v>
      </c>
      <c r="E48" s="228"/>
      <c r="F48" s="248">
        <v>13.8</v>
      </c>
      <c r="G48" s="238">
        <v>9.7500000000000003E-2</v>
      </c>
      <c r="H48" s="334">
        <f>Tabela165[[#This Row],[PREÇO]]+(Tabela165[[#This Row],[PREÇO]]*Tabela165[[#This Row],[+IPI]])</f>
        <v>15.1455</v>
      </c>
      <c r="I48" s="231">
        <f t="shared" si="3"/>
        <v>0</v>
      </c>
      <c r="J48" s="231">
        <f t="shared" si="4"/>
        <v>0</v>
      </c>
      <c r="K48" s="232">
        <f t="shared" si="5"/>
        <v>0</v>
      </c>
      <c r="L48" s="232">
        <v>0.17799999999999999</v>
      </c>
      <c r="M48" s="232">
        <f>L48*E48</f>
        <v>0</v>
      </c>
      <c r="N48" s="233" t="s">
        <v>123</v>
      </c>
    </row>
    <row r="49" spans="1:14" s="110" customFormat="1" ht="15.75">
      <c r="A49" s="121"/>
      <c r="B49" s="243" t="s">
        <v>141</v>
      </c>
      <c r="C49" s="244"/>
      <c r="D49" s="215" t="s">
        <v>111</v>
      </c>
      <c r="E49" s="216"/>
      <c r="F49" s="249">
        <v>7.99</v>
      </c>
      <c r="G49" s="235">
        <v>3.2500000000000001E-2</v>
      </c>
      <c r="H49" s="332">
        <f>Tabela165[[#This Row],[PREÇO]]+(Tabela165[[#This Row],[PREÇO]]*Tabela165[[#This Row],[+IPI]])</f>
        <v>8.2496749999999999</v>
      </c>
      <c r="I49" s="219">
        <f t="shared" ref="I49:I80" si="6">E49*F49</f>
        <v>0</v>
      </c>
      <c r="J49" s="219">
        <f t="shared" ref="J49:J80" si="7">I49*(1+G49)</f>
        <v>0</v>
      </c>
      <c r="K49" s="220">
        <f t="shared" ref="K49:K65" si="8">E49/40</f>
        <v>0</v>
      </c>
      <c r="L49" s="220">
        <v>0.2</v>
      </c>
      <c r="M49" s="220">
        <f>E49*K49</f>
        <v>0</v>
      </c>
      <c r="N49" s="221" t="s">
        <v>142</v>
      </c>
    </row>
    <row r="50" spans="1:14" s="110" customFormat="1" ht="15.75">
      <c r="A50" s="116">
        <v>0.04</v>
      </c>
      <c r="B50" s="250" t="s">
        <v>143</v>
      </c>
      <c r="C50" s="199"/>
      <c r="D50" s="187" t="s">
        <v>111</v>
      </c>
      <c r="E50" s="188"/>
      <c r="F50" s="197">
        <v>7.51</v>
      </c>
      <c r="G50" s="195">
        <v>3.2500000000000001E-2</v>
      </c>
      <c r="H50" s="333">
        <f>Tabela165[[#This Row],[PREÇO]]+(Tabela165[[#This Row],[PREÇO]]*Tabela165[[#This Row],[+IPI]])</f>
        <v>7.7540749999999994</v>
      </c>
      <c r="I50" s="191">
        <f t="shared" si="6"/>
        <v>0</v>
      </c>
      <c r="J50" s="191">
        <f t="shared" si="7"/>
        <v>0</v>
      </c>
      <c r="K50" s="192">
        <f t="shared" si="8"/>
        <v>0</v>
      </c>
      <c r="L50" s="192">
        <v>0.17100000000000001</v>
      </c>
      <c r="M50" s="192">
        <f t="shared" ref="M50:M65" si="9">E50*L50</f>
        <v>0</v>
      </c>
      <c r="N50" s="223" t="s">
        <v>144</v>
      </c>
    </row>
    <row r="51" spans="1:14" s="110" customFormat="1" ht="15.75">
      <c r="A51" s="116">
        <v>0.04</v>
      </c>
      <c r="B51" s="250" t="s">
        <v>145</v>
      </c>
      <c r="C51" s="199"/>
      <c r="D51" s="187" t="s">
        <v>111</v>
      </c>
      <c r="E51" s="188"/>
      <c r="F51" s="197">
        <v>7.51</v>
      </c>
      <c r="G51" s="195">
        <v>3.2500000000000001E-2</v>
      </c>
      <c r="H51" s="333">
        <f>Tabela165[[#This Row],[PREÇO]]+(Tabela165[[#This Row],[PREÇO]]*Tabela165[[#This Row],[+IPI]])</f>
        <v>7.7540749999999994</v>
      </c>
      <c r="I51" s="191">
        <f t="shared" si="6"/>
        <v>0</v>
      </c>
      <c r="J51" s="191">
        <f t="shared" si="7"/>
        <v>0</v>
      </c>
      <c r="K51" s="192">
        <f t="shared" si="8"/>
        <v>0</v>
      </c>
      <c r="L51" s="192">
        <v>0.17100000000000001</v>
      </c>
      <c r="M51" s="192">
        <f t="shared" si="9"/>
        <v>0</v>
      </c>
      <c r="N51" s="223" t="s">
        <v>144</v>
      </c>
    </row>
    <row r="52" spans="1:14" s="110" customFormat="1" ht="15.75">
      <c r="A52" s="116">
        <v>0.04</v>
      </c>
      <c r="B52" s="250" t="s">
        <v>146</v>
      </c>
      <c r="C52" s="199"/>
      <c r="D52" s="187" t="s">
        <v>111</v>
      </c>
      <c r="E52" s="188"/>
      <c r="F52" s="197">
        <v>7.51</v>
      </c>
      <c r="G52" s="195">
        <v>3.2500000000000001E-2</v>
      </c>
      <c r="H52" s="333">
        <f>Tabela165[[#This Row],[PREÇO]]+(Tabela165[[#This Row],[PREÇO]]*Tabela165[[#This Row],[+IPI]])</f>
        <v>7.7540749999999994</v>
      </c>
      <c r="I52" s="191">
        <f t="shared" si="6"/>
        <v>0</v>
      </c>
      <c r="J52" s="191">
        <f t="shared" si="7"/>
        <v>0</v>
      </c>
      <c r="K52" s="192">
        <f t="shared" si="8"/>
        <v>0</v>
      </c>
      <c r="L52" s="192">
        <v>0.17100000000000001</v>
      </c>
      <c r="M52" s="192">
        <f t="shared" si="9"/>
        <v>0</v>
      </c>
      <c r="N52" s="223" t="s">
        <v>144</v>
      </c>
    </row>
    <row r="53" spans="1:14" s="110" customFormat="1" ht="15.75">
      <c r="A53" s="116">
        <v>0.04</v>
      </c>
      <c r="B53" s="250" t="s">
        <v>147</v>
      </c>
      <c r="C53" s="199"/>
      <c r="D53" s="187" t="s">
        <v>111</v>
      </c>
      <c r="E53" s="188"/>
      <c r="F53" s="197">
        <v>7.51</v>
      </c>
      <c r="G53" s="195">
        <v>3.2500000000000001E-2</v>
      </c>
      <c r="H53" s="333">
        <f>Tabela165[[#This Row],[PREÇO]]+(Tabela165[[#This Row],[PREÇO]]*Tabela165[[#This Row],[+IPI]])</f>
        <v>7.7540749999999994</v>
      </c>
      <c r="I53" s="191">
        <f t="shared" si="6"/>
        <v>0</v>
      </c>
      <c r="J53" s="191">
        <f t="shared" si="7"/>
        <v>0</v>
      </c>
      <c r="K53" s="192">
        <f t="shared" si="8"/>
        <v>0</v>
      </c>
      <c r="L53" s="192">
        <v>0.17100000000000001</v>
      </c>
      <c r="M53" s="192">
        <f t="shared" si="9"/>
        <v>0</v>
      </c>
      <c r="N53" s="223" t="s">
        <v>144</v>
      </c>
    </row>
    <row r="54" spans="1:14" s="110" customFormat="1" ht="15.75">
      <c r="A54" s="116">
        <v>0.04</v>
      </c>
      <c r="B54" s="250" t="s">
        <v>148</v>
      </c>
      <c r="C54" s="199"/>
      <c r="D54" s="187" t="s">
        <v>111</v>
      </c>
      <c r="E54" s="188"/>
      <c r="F54" s="197">
        <v>7.51</v>
      </c>
      <c r="G54" s="195">
        <v>3.2500000000000001E-2</v>
      </c>
      <c r="H54" s="333">
        <f>Tabela165[[#This Row],[PREÇO]]+(Tabela165[[#This Row],[PREÇO]]*Tabela165[[#This Row],[+IPI]])</f>
        <v>7.7540749999999994</v>
      </c>
      <c r="I54" s="191">
        <f t="shared" si="6"/>
        <v>0</v>
      </c>
      <c r="J54" s="191">
        <f t="shared" si="7"/>
        <v>0</v>
      </c>
      <c r="K54" s="192">
        <f t="shared" si="8"/>
        <v>0</v>
      </c>
      <c r="L54" s="192">
        <v>0.17100000000000001</v>
      </c>
      <c r="M54" s="192">
        <f t="shared" si="9"/>
        <v>0</v>
      </c>
      <c r="N54" s="223" t="s">
        <v>144</v>
      </c>
    </row>
    <row r="55" spans="1:14" s="110" customFormat="1" ht="15.75">
      <c r="A55" s="116">
        <v>0.04</v>
      </c>
      <c r="B55" s="250" t="s">
        <v>149</v>
      </c>
      <c r="C55" s="199"/>
      <c r="D55" s="187" t="s">
        <v>111</v>
      </c>
      <c r="E55" s="188"/>
      <c r="F55" s="197">
        <v>7.51</v>
      </c>
      <c r="G55" s="195">
        <v>3.2500000000000001E-2</v>
      </c>
      <c r="H55" s="333">
        <f>Tabela165[[#This Row],[PREÇO]]+(Tabela165[[#This Row],[PREÇO]]*Tabela165[[#This Row],[+IPI]])</f>
        <v>7.7540749999999994</v>
      </c>
      <c r="I55" s="191">
        <f t="shared" si="6"/>
        <v>0</v>
      </c>
      <c r="J55" s="191">
        <f t="shared" si="7"/>
        <v>0</v>
      </c>
      <c r="K55" s="192">
        <f t="shared" si="8"/>
        <v>0</v>
      </c>
      <c r="L55" s="192">
        <v>0.17100000000000001</v>
      </c>
      <c r="M55" s="192">
        <f t="shared" si="9"/>
        <v>0</v>
      </c>
      <c r="N55" s="223" t="s">
        <v>144</v>
      </c>
    </row>
    <row r="56" spans="1:14" s="110" customFormat="1" ht="15.75">
      <c r="A56" s="116">
        <v>0.04</v>
      </c>
      <c r="B56" s="250" t="s">
        <v>150</v>
      </c>
      <c r="C56" s="199"/>
      <c r="D56" s="187" t="s">
        <v>111</v>
      </c>
      <c r="E56" s="188"/>
      <c r="F56" s="197">
        <v>7.51</v>
      </c>
      <c r="G56" s="195">
        <v>3.2500000000000001E-2</v>
      </c>
      <c r="H56" s="333">
        <f>Tabela165[[#This Row],[PREÇO]]+(Tabela165[[#This Row],[PREÇO]]*Tabela165[[#This Row],[+IPI]])</f>
        <v>7.7540749999999994</v>
      </c>
      <c r="I56" s="191">
        <f t="shared" si="6"/>
        <v>0</v>
      </c>
      <c r="J56" s="191">
        <f t="shared" si="7"/>
        <v>0</v>
      </c>
      <c r="K56" s="192">
        <f t="shared" si="8"/>
        <v>0</v>
      </c>
      <c r="L56" s="192">
        <v>0.17100000000000001</v>
      </c>
      <c r="M56" s="192">
        <f t="shared" si="9"/>
        <v>0</v>
      </c>
      <c r="N56" s="223" t="s">
        <v>144</v>
      </c>
    </row>
    <row r="57" spans="1:14" s="110" customFormat="1" ht="15.75">
      <c r="A57" s="116">
        <v>0.04</v>
      </c>
      <c r="B57" s="250" t="s">
        <v>151</v>
      </c>
      <c r="C57" s="199"/>
      <c r="D57" s="187" t="s">
        <v>111</v>
      </c>
      <c r="E57" s="188"/>
      <c r="F57" s="197">
        <v>7.51</v>
      </c>
      <c r="G57" s="195">
        <v>3.2500000000000001E-2</v>
      </c>
      <c r="H57" s="333">
        <f>Tabela165[[#This Row],[PREÇO]]+(Tabela165[[#This Row],[PREÇO]]*Tabela165[[#This Row],[+IPI]])</f>
        <v>7.7540749999999994</v>
      </c>
      <c r="I57" s="191">
        <f t="shared" si="6"/>
        <v>0</v>
      </c>
      <c r="J57" s="191">
        <f t="shared" si="7"/>
        <v>0</v>
      </c>
      <c r="K57" s="192">
        <f t="shared" si="8"/>
        <v>0</v>
      </c>
      <c r="L57" s="192">
        <v>0.17100000000000001</v>
      </c>
      <c r="M57" s="192">
        <f t="shared" si="9"/>
        <v>0</v>
      </c>
      <c r="N57" s="223" t="s">
        <v>144</v>
      </c>
    </row>
    <row r="58" spans="1:14" s="110" customFormat="1" ht="15.75">
      <c r="A58" s="116">
        <v>0.04</v>
      </c>
      <c r="B58" s="250" t="s">
        <v>152</v>
      </c>
      <c r="C58" s="199"/>
      <c r="D58" s="187" t="s">
        <v>111</v>
      </c>
      <c r="E58" s="188"/>
      <c r="F58" s="197">
        <v>7.51</v>
      </c>
      <c r="G58" s="195">
        <v>3.2500000000000001E-2</v>
      </c>
      <c r="H58" s="333">
        <f>Tabela165[[#This Row],[PREÇO]]+(Tabela165[[#This Row],[PREÇO]]*Tabela165[[#This Row],[+IPI]])</f>
        <v>7.7540749999999994</v>
      </c>
      <c r="I58" s="191">
        <f t="shared" si="6"/>
        <v>0</v>
      </c>
      <c r="J58" s="191">
        <f t="shared" si="7"/>
        <v>0</v>
      </c>
      <c r="K58" s="192">
        <f t="shared" si="8"/>
        <v>0</v>
      </c>
      <c r="L58" s="192">
        <v>0.17100000000000001</v>
      </c>
      <c r="M58" s="192">
        <f t="shared" si="9"/>
        <v>0</v>
      </c>
      <c r="N58" s="223" t="s">
        <v>144</v>
      </c>
    </row>
    <row r="59" spans="1:14" s="110" customFormat="1" ht="15.75">
      <c r="A59" s="120">
        <v>0.04</v>
      </c>
      <c r="B59" s="250" t="s">
        <v>153</v>
      </c>
      <c r="C59" s="199"/>
      <c r="D59" s="187" t="s">
        <v>111</v>
      </c>
      <c r="E59" s="188"/>
      <c r="F59" s="197">
        <v>7.51</v>
      </c>
      <c r="G59" s="195">
        <v>3.2500000000000001E-2</v>
      </c>
      <c r="H59" s="333">
        <f>Tabela165[[#This Row],[PREÇO]]+(Tabela165[[#This Row],[PREÇO]]*Tabela165[[#This Row],[+IPI]])</f>
        <v>7.7540749999999994</v>
      </c>
      <c r="I59" s="191">
        <f t="shared" si="6"/>
        <v>0</v>
      </c>
      <c r="J59" s="191">
        <f t="shared" si="7"/>
        <v>0</v>
      </c>
      <c r="K59" s="192">
        <f t="shared" si="8"/>
        <v>0</v>
      </c>
      <c r="L59" s="192">
        <v>0.17100000000000001</v>
      </c>
      <c r="M59" s="192">
        <f t="shared" si="9"/>
        <v>0</v>
      </c>
      <c r="N59" s="223" t="s">
        <v>144</v>
      </c>
    </row>
    <row r="60" spans="1:14" s="110" customFormat="1" ht="15.75">
      <c r="A60" s="116"/>
      <c r="B60" s="250" t="s">
        <v>154</v>
      </c>
      <c r="C60" s="199"/>
      <c r="D60" s="187" t="s">
        <v>111</v>
      </c>
      <c r="E60" s="188"/>
      <c r="F60" s="197">
        <v>7.51</v>
      </c>
      <c r="G60" s="195">
        <v>3.2500000000000001E-2</v>
      </c>
      <c r="H60" s="333">
        <f>Tabela165[[#This Row],[PREÇO]]+(Tabela165[[#This Row],[PREÇO]]*Tabela165[[#This Row],[+IPI]])</f>
        <v>7.7540749999999994</v>
      </c>
      <c r="I60" s="191">
        <f t="shared" si="6"/>
        <v>0</v>
      </c>
      <c r="J60" s="191">
        <f t="shared" si="7"/>
        <v>0</v>
      </c>
      <c r="K60" s="192">
        <f t="shared" si="8"/>
        <v>0</v>
      </c>
      <c r="L60" s="192">
        <v>0.17100000000000001</v>
      </c>
      <c r="M60" s="192">
        <f t="shared" si="9"/>
        <v>0</v>
      </c>
      <c r="N60" s="223" t="s">
        <v>144</v>
      </c>
    </row>
    <row r="61" spans="1:14" s="110" customFormat="1" ht="15.75">
      <c r="A61" s="116"/>
      <c r="B61" s="250" t="s">
        <v>155</v>
      </c>
      <c r="C61" s="199"/>
      <c r="D61" s="187" t="s">
        <v>111</v>
      </c>
      <c r="E61" s="188"/>
      <c r="F61" s="197">
        <v>7.51</v>
      </c>
      <c r="G61" s="195">
        <v>3.2500000000000001E-2</v>
      </c>
      <c r="H61" s="333">
        <f>Tabela165[[#This Row],[PREÇO]]+(Tabela165[[#This Row],[PREÇO]]*Tabela165[[#This Row],[+IPI]])</f>
        <v>7.7540749999999994</v>
      </c>
      <c r="I61" s="191">
        <f t="shared" si="6"/>
        <v>0</v>
      </c>
      <c r="J61" s="191">
        <f t="shared" si="7"/>
        <v>0</v>
      </c>
      <c r="K61" s="192">
        <f t="shared" si="8"/>
        <v>0</v>
      </c>
      <c r="L61" s="192">
        <v>0.17100000000000001</v>
      </c>
      <c r="M61" s="192">
        <f t="shared" si="9"/>
        <v>0</v>
      </c>
      <c r="N61" s="223" t="s">
        <v>144</v>
      </c>
    </row>
    <row r="62" spans="1:14" s="110" customFormat="1" ht="15.75">
      <c r="A62" s="116"/>
      <c r="B62" s="250" t="s">
        <v>156</v>
      </c>
      <c r="C62" s="199"/>
      <c r="D62" s="187" t="s">
        <v>111</v>
      </c>
      <c r="E62" s="188"/>
      <c r="F62" s="197">
        <v>7.51</v>
      </c>
      <c r="G62" s="195">
        <v>3.2500000000000001E-2</v>
      </c>
      <c r="H62" s="333">
        <f>Tabela165[[#This Row],[PREÇO]]+(Tabela165[[#This Row],[PREÇO]]*Tabela165[[#This Row],[+IPI]])</f>
        <v>7.7540749999999994</v>
      </c>
      <c r="I62" s="191">
        <f t="shared" si="6"/>
        <v>0</v>
      </c>
      <c r="J62" s="191">
        <f t="shared" si="7"/>
        <v>0</v>
      </c>
      <c r="K62" s="192">
        <f t="shared" si="8"/>
        <v>0</v>
      </c>
      <c r="L62" s="192">
        <v>0.17100000000000001</v>
      </c>
      <c r="M62" s="192">
        <f t="shared" si="9"/>
        <v>0</v>
      </c>
      <c r="N62" s="223" t="s">
        <v>144</v>
      </c>
    </row>
    <row r="63" spans="1:14" s="110" customFormat="1" ht="15.75">
      <c r="A63" s="116"/>
      <c r="B63" s="250" t="s">
        <v>157</v>
      </c>
      <c r="C63" s="199"/>
      <c r="D63" s="187" t="s">
        <v>111</v>
      </c>
      <c r="E63" s="188"/>
      <c r="F63" s="197">
        <v>7.51</v>
      </c>
      <c r="G63" s="195">
        <v>3.2500000000000001E-2</v>
      </c>
      <c r="H63" s="333">
        <f>Tabela165[[#This Row],[PREÇO]]+(Tabela165[[#This Row],[PREÇO]]*Tabela165[[#This Row],[+IPI]])</f>
        <v>7.7540749999999994</v>
      </c>
      <c r="I63" s="191">
        <f t="shared" si="6"/>
        <v>0</v>
      </c>
      <c r="J63" s="191">
        <f t="shared" si="7"/>
        <v>0</v>
      </c>
      <c r="K63" s="192">
        <f t="shared" si="8"/>
        <v>0</v>
      </c>
      <c r="L63" s="192">
        <v>0.17100000000000001</v>
      </c>
      <c r="M63" s="192">
        <f t="shared" si="9"/>
        <v>0</v>
      </c>
      <c r="N63" s="223" t="s">
        <v>144</v>
      </c>
    </row>
    <row r="64" spans="1:14" s="110" customFormat="1" ht="15.75">
      <c r="A64" s="120"/>
      <c r="B64" s="250" t="s">
        <v>158</v>
      </c>
      <c r="C64" s="199"/>
      <c r="D64" s="187" t="s">
        <v>111</v>
      </c>
      <c r="E64" s="188"/>
      <c r="F64" s="197">
        <v>7.51</v>
      </c>
      <c r="G64" s="195">
        <v>3.2500000000000001E-2</v>
      </c>
      <c r="H64" s="333">
        <f>Tabela165[[#This Row],[PREÇO]]+(Tabela165[[#This Row],[PREÇO]]*Tabela165[[#This Row],[+IPI]])</f>
        <v>7.7540749999999994</v>
      </c>
      <c r="I64" s="191">
        <f t="shared" si="6"/>
        <v>0</v>
      </c>
      <c r="J64" s="191">
        <f t="shared" si="7"/>
        <v>0</v>
      </c>
      <c r="K64" s="192">
        <f t="shared" si="8"/>
        <v>0</v>
      </c>
      <c r="L64" s="192">
        <v>0.17100000000000001</v>
      </c>
      <c r="M64" s="192">
        <f t="shared" si="9"/>
        <v>0</v>
      </c>
      <c r="N64" s="223" t="s">
        <v>144</v>
      </c>
    </row>
    <row r="65" spans="1:14" s="110" customFormat="1" ht="15.75">
      <c r="A65" s="121">
        <v>0.04</v>
      </c>
      <c r="B65" s="250" t="s">
        <v>159</v>
      </c>
      <c r="C65" s="199"/>
      <c r="D65" s="187" t="s">
        <v>111</v>
      </c>
      <c r="E65" s="188"/>
      <c r="F65" s="202">
        <v>7.51</v>
      </c>
      <c r="G65" s="195">
        <v>3.2500000000000001E-2</v>
      </c>
      <c r="H65" s="333">
        <f>Tabela165[[#This Row],[PREÇO]]+(Tabela165[[#This Row],[PREÇO]]*Tabela165[[#This Row],[+IPI]])</f>
        <v>7.7540749999999994</v>
      </c>
      <c r="I65" s="191">
        <f t="shared" si="6"/>
        <v>0</v>
      </c>
      <c r="J65" s="191">
        <f t="shared" si="7"/>
        <v>0</v>
      </c>
      <c r="K65" s="192">
        <f t="shared" si="8"/>
        <v>0</v>
      </c>
      <c r="L65" s="192">
        <v>0.17100000000000001</v>
      </c>
      <c r="M65" s="192">
        <f t="shared" si="9"/>
        <v>0</v>
      </c>
      <c r="N65" s="223" t="s">
        <v>144</v>
      </c>
    </row>
    <row r="66" spans="1:14" s="110" customFormat="1" ht="15.75">
      <c r="A66" s="121">
        <v>0.04</v>
      </c>
      <c r="B66" s="250" t="s">
        <v>160</v>
      </c>
      <c r="C66" s="199"/>
      <c r="D66" s="187" t="s">
        <v>161</v>
      </c>
      <c r="E66" s="188"/>
      <c r="F66" s="202"/>
      <c r="G66" s="195">
        <v>3.2500000000000001E-2</v>
      </c>
      <c r="H66" s="333">
        <f>Tabela165[[#This Row],[PREÇO]]+(Tabela165[[#This Row],[PREÇO]]*Tabela165[[#This Row],[+IPI]])</f>
        <v>0</v>
      </c>
      <c r="I66" s="191">
        <f t="shared" si="6"/>
        <v>0</v>
      </c>
      <c r="J66" s="191">
        <f t="shared" si="7"/>
        <v>0</v>
      </c>
      <c r="K66" s="192">
        <f>E66/40</f>
        <v>0</v>
      </c>
      <c r="L66" s="192">
        <v>7.0000000000000007E-2</v>
      </c>
      <c r="M66" s="192">
        <f>E66*L66</f>
        <v>0</v>
      </c>
      <c r="N66" s="223" t="s">
        <v>144</v>
      </c>
    </row>
    <row r="67" spans="1:14" s="110" customFormat="1" ht="15.75">
      <c r="A67" s="118"/>
      <c r="B67" s="250" t="s">
        <v>162</v>
      </c>
      <c r="C67" s="199"/>
      <c r="D67" s="187" t="s">
        <v>116</v>
      </c>
      <c r="E67" s="188"/>
      <c r="F67" s="197"/>
      <c r="G67" s="195">
        <v>3.2500000000000001E-2</v>
      </c>
      <c r="H67" s="333">
        <f>Tabela165[[#This Row],[PREÇO]]+(Tabela165[[#This Row],[PREÇO]]*Tabela165[[#This Row],[+IPI]])</f>
        <v>0</v>
      </c>
      <c r="I67" s="191">
        <f t="shared" si="6"/>
        <v>0</v>
      </c>
      <c r="J67" s="191">
        <f t="shared" si="7"/>
        <v>0</v>
      </c>
      <c r="K67" s="192">
        <f>E67/40</f>
        <v>0</v>
      </c>
      <c r="L67" s="322">
        <v>0.115</v>
      </c>
      <c r="M67" s="192">
        <f>E67*L67</f>
        <v>0</v>
      </c>
      <c r="N67" s="223" t="s">
        <v>144</v>
      </c>
    </row>
    <row r="68" spans="1:14" s="110" customFormat="1" ht="15.75">
      <c r="A68" s="118"/>
      <c r="B68" s="225" t="s">
        <v>163</v>
      </c>
      <c r="C68" s="247"/>
      <c r="D68" s="227" t="s">
        <v>116</v>
      </c>
      <c r="E68" s="228"/>
      <c r="F68" s="239"/>
      <c r="G68" s="238">
        <v>3.2500000000000001E-2</v>
      </c>
      <c r="H68" s="334">
        <f>Tabela165[[#This Row],[PREÇO]]+(Tabela165[[#This Row],[PREÇO]]*Tabela165[[#This Row],[+IPI]])</f>
        <v>0</v>
      </c>
      <c r="I68" s="231">
        <f t="shared" si="6"/>
        <v>0</v>
      </c>
      <c r="J68" s="231">
        <f t="shared" si="7"/>
        <v>0</v>
      </c>
      <c r="K68" s="192">
        <f>E68/40</f>
        <v>0</v>
      </c>
      <c r="L68" s="322">
        <v>0.115</v>
      </c>
      <c r="M68" s="232">
        <f>E68*L68</f>
        <v>0</v>
      </c>
      <c r="N68" s="233" t="s">
        <v>144</v>
      </c>
    </row>
    <row r="69" spans="1:14" s="110" customFormat="1" ht="15.75">
      <c r="A69" s="115">
        <v>0.04</v>
      </c>
      <c r="B69" s="243" t="s">
        <v>164</v>
      </c>
      <c r="C69" s="244"/>
      <c r="D69" s="215" t="s">
        <v>111</v>
      </c>
      <c r="E69" s="216"/>
      <c r="F69" s="253">
        <v>7.51</v>
      </c>
      <c r="G69" s="235">
        <v>3.2500000000000001E-2</v>
      </c>
      <c r="H69" s="332">
        <f>Tabela165[[#This Row],[PREÇO]]+(Tabela165[[#This Row],[PREÇO]]*Tabela165[[#This Row],[+IPI]])</f>
        <v>7.7540749999999994</v>
      </c>
      <c r="I69" s="219">
        <f t="shared" si="6"/>
        <v>0</v>
      </c>
      <c r="J69" s="219">
        <f t="shared" si="7"/>
        <v>0</v>
      </c>
      <c r="K69" s="220">
        <f t="shared" ref="K69:K82" si="10">E69/40</f>
        <v>0</v>
      </c>
      <c r="L69" s="220" t="s">
        <v>165</v>
      </c>
      <c r="M69" s="220">
        <f t="shared" ref="M69:M108" si="11">E69*L69</f>
        <v>0</v>
      </c>
      <c r="N69" s="221" t="s">
        <v>166</v>
      </c>
    </row>
    <row r="70" spans="1:14" s="110" customFormat="1" ht="15.75">
      <c r="A70" s="116">
        <v>0.04</v>
      </c>
      <c r="B70" s="250" t="s">
        <v>167</v>
      </c>
      <c r="C70" s="199"/>
      <c r="D70" s="187" t="s">
        <v>111</v>
      </c>
      <c r="E70" s="188"/>
      <c r="F70" s="197">
        <v>7.51</v>
      </c>
      <c r="G70" s="195">
        <v>3.2500000000000001E-2</v>
      </c>
      <c r="H70" s="333">
        <f>Tabela165[[#This Row],[PREÇO]]+(Tabela165[[#This Row],[PREÇO]]*Tabela165[[#This Row],[+IPI]])</f>
        <v>7.7540749999999994</v>
      </c>
      <c r="I70" s="191">
        <f t="shared" si="6"/>
        <v>0</v>
      </c>
      <c r="J70" s="191">
        <f t="shared" si="7"/>
        <v>0</v>
      </c>
      <c r="K70" s="192">
        <f t="shared" si="10"/>
        <v>0</v>
      </c>
      <c r="L70" s="192">
        <v>0.161</v>
      </c>
      <c r="M70" s="192">
        <f t="shared" si="11"/>
        <v>0</v>
      </c>
      <c r="N70" s="223" t="s">
        <v>166</v>
      </c>
    </row>
    <row r="71" spans="1:14" s="110" customFormat="1" ht="15.75">
      <c r="A71" s="116">
        <v>0.04</v>
      </c>
      <c r="B71" s="250" t="s">
        <v>168</v>
      </c>
      <c r="C71" s="199"/>
      <c r="D71" s="187" t="s">
        <v>111</v>
      </c>
      <c r="E71" s="188"/>
      <c r="F71" s="197">
        <v>7.51</v>
      </c>
      <c r="G71" s="195">
        <v>3.2500000000000001E-2</v>
      </c>
      <c r="H71" s="333">
        <f>Tabela165[[#This Row],[PREÇO]]+(Tabela165[[#This Row],[PREÇO]]*Tabela165[[#This Row],[+IPI]])</f>
        <v>7.7540749999999994</v>
      </c>
      <c r="I71" s="191">
        <f t="shared" si="6"/>
        <v>0</v>
      </c>
      <c r="J71" s="191">
        <f t="shared" si="7"/>
        <v>0</v>
      </c>
      <c r="K71" s="192">
        <f t="shared" si="10"/>
        <v>0</v>
      </c>
      <c r="L71" s="192">
        <v>0.161</v>
      </c>
      <c r="M71" s="192">
        <f t="shared" si="11"/>
        <v>0</v>
      </c>
      <c r="N71" s="223" t="s">
        <v>166</v>
      </c>
    </row>
    <row r="72" spans="1:14" s="110" customFormat="1" ht="15.75">
      <c r="A72" s="116">
        <v>0.04</v>
      </c>
      <c r="B72" s="250" t="s">
        <v>169</v>
      </c>
      <c r="C72" s="199"/>
      <c r="D72" s="187" t="s">
        <v>111</v>
      </c>
      <c r="E72" s="188"/>
      <c r="F72" s="197">
        <v>7.51</v>
      </c>
      <c r="G72" s="195">
        <v>3.2500000000000001E-2</v>
      </c>
      <c r="H72" s="333">
        <f>Tabela165[[#This Row],[PREÇO]]+(Tabela165[[#This Row],[PREÇO]]*Tabela165[[#This Row],[+IPI]])</f>
        <v>7.7540749999999994</v>
      </c>
      <c r="I72" s="191">
        <f t="shared" si="6"/>
        <v>0</v>
      </c>
      <c r="J72" s="191">
        <f t="shared" si="7"/>
        <v>0</v>
      </c>
      <c r="K72" s="192">
        <f t="shared" si="10"/>
        <v>0</v>
      </c>
      <c r="L72" s="192">
        <v>0.161</v>
      </c>
      <c r="M72" s="192">
        <f t="shared" si="11"/>
        <v>0</v>
      </c>
      <c r="N72" s="223" t="s">
        <v>166</v>
      </c>
    </row>
    <row r="73" spans="1:14" s="110" customFormat="1" ht="15.75">
      <c r="A73" s="116">
        <v>0.04</v>
      </c>
      <c r="B73" s="250" t="s">
        <v>170</v>
      </c>
      <c r="C73" s="199"/>
      <c r="D73" s="187" t="s">
        <v>111</v>
      </c>
      <c r="E73" s="188"/>
      <c r="F73" s="197">
        <v>7.51</v>
      </c>
      <c r="G73" s="195">
        <v>3.2500000000000001E-2</v>
      </c>
      <c r="H73" s="333">
        <f>Tabela165[[#This Row],[PREÇO]]+(Tabela165[[#This Row],[PREÇO]]*Tabela165[[#This Row],[+IPI]])</f>
        <v>7.7540749999999994</v>
      </c>
      <c r="I73" s="191">
        <f t="shared" si="6"/>
        <v>0</v>
      </c>
      <c r="J73" s="191">
        <f t="shared" si="7"/>
        <v>0</v>
      </c>
      <c r="K73" s="192">
        <f t="shared" si="10"/>
        <v>0</v>
      </c>
      <c r="L73" s="192">
        <v>0.161</v>
      </c>
      <c r="M73" s="192">
        <f t="shared" si="11"/>
        <v>0</v>
      </c>
      <c r="N73" s="223" t="s">
        <v>166</v>
      </c>
    </row>
    <row r="74" spans="1:14" s="110" customFormat="1" ht="15.75">
      <c r="A74" s="116">
        <v>0.04</v>
      </c>
      <c r="B74" s="250" t="s">
        <v>171</v>
      </c>
      <c r="C74" s="199"/>
      <c r="D74" s="187" t="s">
        <v>111</v>
      </c>
      <c r="E74" s="188"/>
      <c r="F74" s="197">
        <v>7.51</v>
      </c>
      <c r="G74" s="195">
        <v>3.2500000000000001E-2</v>
      </c>
      <c r="H74" s="333">
        <f>Tabela165[[#This Row],[PREÇO]]+(Tabela165[[#This Row],[PREÇO]]*Tabela165[[#This Row],[+IPI]])</f>
        <v>7.7540749999999994</v>
      </c>
      <c r="I74" s="191">
        <f t="shared" si="6"/>
        <v>0</v>
      </c>
      <c r="J74" s="191">
        <f t="shared" si="7"/>
        <v>0</v>
      </c>
      <c r="K74" s="192">
        <f t="shared" si="10"/>
        <v>0</v>
      </c>
      <c r="L74" s="192">
        <v>0.161</v>
      </c>
      <c r="M74" s="192">
        <f t="shared" si="11"/>
        <v>0</v>
      </c>
      <c r="N74" s="223" t="s">
        <v>166</v>
      </c>
    </row>
    <row r="75" spans="1:14" s="110" customFormat="1" ht="15.75">
      <c r="A75" s="116">
        <v>0.04</v>
      </c>
      <c r="B75" s="250" t="s">
        <v>172</v>
      </c>
      <c r="C75" s="199"/>
      <c r="D75" s="187" t="s">
        <v>111</v>
      </c>
      <c r="E75" s="188"/>
      <c r="F75" s="197">
        <v>7.51</v>
      </c>
      <c r="G75" s="195">
        <v>3.2500000000000001E-2</v>
      </c>
      <c r="H75" s="333">
        <f>Tabela165[[#This Row],[PREÇO]]+(Tabela165[[#This Row],[PREÇO]]*Tabela165[[#This Row],[+IPI]])</f>
        <v>7.7540749999999994</v>
      </c>
      <c r="I75" s="191">
        <f t="shared" si="6"/>
        <v>0</v>
      </c>
      <c r="J75" s="191">
        <f t="shared" si="7"/>
        <v>0</v>
      </c>
      <c r="K75" s="192">
        <f t="shared" si="10"/>
        <v>0</v>
      </c>
      <c r="L75" s="192">
        <v>0.161</v>
      </c>
      <c r="M75" s="192">
        <f t="shared" si="11"/>
        <v>0</v>
      </c>
      <c r="N75" s="223" t="s">
        <v>166</v>
      </c>
    </row>
    <row r="76" spans="1:14" s="110" customFormat="1" ht="15.75">
      <c r="A76" s="116">
        <v>0.04</v>
      </c>
      <c r="B76" s="250" t="s">
        <v>173</v>
      </c>
      <c r="C76" s="199"/>
      <c r="D76" s="187" t="s">
        <v>111</v>
      </c>
      <c r="E76" s="188"/>
      <c r="F76" s="197">
        <v>7.51</v>
      </c>
      <c r="G76" s="195">
        <v>3.2500000000000001E-2</v>
      </c>
      <c r="H76" s="333">
        <f>Tabela165[[#This Row],[PREÇO]]+(Tabela165[[#This Row],[PREÇO]]*Tabela165[[#This Row],[+IPI]])</f>
        <v>7.7540749999999994</v>
      </c>
      <c r="I76" s="191">
        <f t="shared" si="6"/>
        <v>0</v>
      </c>
      <c r="J76" s="191">
        <f t="shared" si="7"/>
        <v>0</v>
      </c>
      <c r="K76" s="192">
        <f t="shared" si="10"/>
        <v>0</v>
      </c>
      <c r="L76" s="192">
        <v>0.161</v>
      </c>
      <c r="M76" s="192">
        <f t="shared" si="11"/>
        <v>0</v>
      </c>
      <c r="N76" s="223" t="s">
        <v>166</v>
      </c>
    </row>
    <row r="77" spans="1:14" s="110" customFormat="1" ht="15.75">
      <c r="A77" s="120">
        <v>0.04</v>
      </c>
      <c r="B77" s="254" t="s">
        <v>174</v>
      </c>
      <c r="C77" s="255"/>
      <c r="D77" s="256" t="s">
        <v>111</v>
      </c>
      <c r="E77" s="257"/>
      <c r="F77" s="258">
        <v>7.51</v>
      </c>
      <c r="G77" s="259">
        <v>3.2500000000000001E-2</v>
      </c>
      <c r="H77" s="335">
        <f>Tabela165[[#This Row],[PREÇO]]+(Tabela165[[#This Row],[PREÇO]]*Tabela165[[#This Row],[+IPI]])</f>
        <v>7.7540749999999994</v>
      </c>
      <c r="I77" s="260">
        <f t="shared" si="6"/>
        <v>0</v>
      </c>
      <c r="J77" s="260">
        <f t="shared" si="7"/>
        <v>0</v>
      </c>
      <c r="K77" s="261">
        <f t="shared" si="10"/>
        <v>0</v>
      </c>
      <c r="L77" s="261">
        <v>0.161</v>
      </c>
      <c r="M77" s="261">
        <f t="shared" si="11"/>
        <v>0</v>
      </c>
      <c r="N77" s="262" t="s">
        <v>166</v>
      </c>
    </row>
    <row r="78" spans="1:14" s="110" customFormat="1" ht="15.75">
      <c r="A78" s="263">
        <v>0.04</v>
      </c>
      <c r="B78" s="264" t="s">
        <v>175</v>
      </c>
      <c r="C78" s="244"/>
      <c r="D78" s="215" t="s">
        <v>111</v>
      </c>
      <c r="E78" s="216"/>
      <c r="F78" s="234">
        <v>7.51</v>
      </c>
      <c r="G78" s="235">
        <v>3.2500000000000001E-2</v>
      </c>
      <c r="H78" s="332">
        <f>Tabela165[[#This Row],[PREÇO]]+(Tabela165[[#This Row],[PREÇO]]*Tabela165[[#This Row],[+IPI]])</f>
        <v>7.7540749999999994</v>
      </c>
      <c r="I78" s="219">
        <f t="shared" si="6"/>
        <v>0</v>
      </c>
      <c r="J78" s="219">
        <f t="shared" si="7"/>
        <v>0</v>
      </c>
      <c r="K78" s="220">
        <f t="shared" si="10"/>
        <v>0</v>
      </c>
      <c r="L78" s="220">
        <v>0.161</v>
      </c>
      <c r="M78" s="220">
        <f t="shared" si="11"/>
        <v>0</v>
      </c>
      <c r="N78" s="221" t="s">
        <v>166</v>
      </c>
    </row>
    <row r="79" spans="1:14" s="110" customFormat="1" ht="15.75">
      <c r="A79" s="265">
        <v>0.04</v>
      </c>
      <c r="B79" s="198" t="s">
        <v>176</v>
      </c>
      <c r="C79" s="199"/>
      <c r="D79" s="187" t="s">
        <v>111</v>
      </c>
      <c r="E79" s="188"/>
      <c r="F79" s="194">
        <v>7.51</v>
      </c>
      <c r="G79" s="195">
        <v>3.2500000000000001E-2</v>
      </c>
      <c r="H79" s="333">
        <f>Tabela165[[#This Row],[PREÇO]]+(Tabela165[[#This Row],[PREÇO]]*Tabela165[[#This Row],[+IPI]])</f>
        <v>7.7540749999999994</v>
      </c>
      <c r="I79" s="191">
        <f t="shared" si="6"/>
        <v>0</v>
      </c>
      <c r="J79" s="191">
        <f t="shared" si="7"/>
        <v>0</v>
      </c>
      <c r="K79" s="192">
        <f t="shared" si="10"/>
        <v>0</v>
      </c>
      <c r="L79" s="192">
        <v>0.161</v>
      </c>
      <c r="M79" s="192">
        <f t="shared" si="11"/>
        <v>0</v>
      </c>
      <c r="N79" s="223" t="s">
        <v>166</v>
      </c>
    </row>
    <row r="80" spans="1:14" s="110" customFormat="1" ht="15.75">
      <c r="A80" s="265">
        <v>0.04</v>
      </c>
      <c r="B80" s="198" t="s">
        <v>177</v>
      </c>
      <c r="C80" s="199"/>
      <c r="D80" s="187" t="s">
        <v>111</v>
      </c>
      <c r="E80" s="188"/>
      <c r="F80" s="194">
        <v>7.51</v>
      </c>
      <c r="G80" s="195">
        <v>3.2500000000000001E-2</v>
      </c>
      <c r="H80" s="333">
        <f>Tabela165[[#This Row],[PREÇO]]+(Tabela165[[#This Row],[PREÇO]]*Tabela165[[#This Row],[+IPI]])</f>
        <v>7.7540749999999994</v>
      </c>
      <c r="I80" s="191">
        <f t="shared" si="6"/>
        <v>0</v>
      </c>
      <c r="J80" s="191">
        <f t="shared" si="7"/>
        <v>0</v>
      </c>
      <c r="K80" s="192">
        <f t="shared" si="10"/>
        <v>0</v>
      </c>
      <c r="L80" s="192">
        <v>0.161</v>
      </c>
      <c r="M80" s="192">
        <f t="shared" si="11"/>
        <v>0</v>
      </c>
      <c r="N80" s="223" t="s">
        <v>166</v>
      </c>
    </row>
    <row r="81" spans="1:14" s="110" customFormat="1" ht="15.75">
      <c r="A81" s="265">
        <v>0.04</v>
      </c>
      <c r="B81" s="198" t="s">
        <v>178</v>
      </c>
      <c r="C81" s="199"/>
      <c r="D81" s="187" t="s">
        <v>111</v>
      </c>
      <c r="E81" s="188"/>
      <c r="F81" s="194">
        <v>7.51</v>
      </c>
      <c r="G81" s="195">
        <v>3.2500000000000001E-2</v>
      </c>
      <c r="H81" s="333">
        <f>Tabela165[[#This Row],[PREÇO]]+(Tabela165[[#This Row],[PREÇO]]*Tabela165[[#This Row],[+IPI]])</f>
        <v>7.7540749999999994</v>
      </c>
      <c r="I81" s="191">
        <f t="shared" ref="I81:I117" si="12">E81*F81</f>
        <v>0</v>
      </c>
      <c r="J81" s="191">
        <f t="shared" ref="J81:J112" si="13">I81*(1+G81)</f>
        <v>0</v>
      </c>
      <c r="K81" s="192">
        <f t="shared" si="10"/>
        <v>0</v>
      </c>
      <c r="L81" s="192">
        <v>0.161</v>
      </c>
      <c r="M81" s="192">
        <f t="shared" si="11"/>
        <v>0</v>
      </c>
      <c r="N81" s="223" t="s">
        <v>166</v>
      </c>
    </row>
    <row r="82" spans="1:14" s="110" customFormat="1" ht="15.75">
      <c r="A82" s="266">
        <v>0.04</v>
      </c>
      <c r="B82" s="267" t="s">
        <v>179</v>
      </c>
      <c r="C82" s="252"/>
      <c r="D82" s="227" t="s">
        <v>111</v>
      </c>
      <c r="E82" s="228"/>
      <c r="F82" s="239">
        <v>7.51</v>
      </c>
      <c r="G82" s="238">
        <v>3.2500000000000001E-2</v>
      </c>
      <c r="H82" s="334">
        <f>Tabela165[[#This Row],[PREÇO]]+(Tabela165[[#This Row],[PREÇO]]*Tabela165[[#This Row],[+IPI]])</f>
        <v>7.7540749999999994</v>
      </c>
      <c r="I82" s="231">
        <f t="shared" si="12"/>
        <v>0</v>
      </c>
      <c r="J82" s="231">
        <f t="shared" si="13"/>
        <v>0</v>
      </c>
      <c r="K82" s="232">
        <f t="shared" si="10"/>
        <v>0</v>
      </c>
      <c r="L82" s="232">
        <v>0.161</v>
      </c>
      <c r="M82" s="232">
        <f t="shared" si="11"/>
        <v>0</v>
      </c>
      <c r="N82" s="233" t="s">
        <v>166</v>
      </c>
    </row>
    <row r="83" spans="1:14" s="110" customFormat="1" ht="15.75">
      <c r="A83" s="268"/>
      <c r="B83" s="269" t="s">
        <v>180</v>
      </c>
      <c r="C83" s="240"/>
      <c r="D83" s="240" t="s">
        <v>116</v>
      </c>
      <c r="E83" s="270"/>
      <c r="F83" s="253">
        <v>9.25</v>
      </c>
      <c r="G83" s="271">
        <v>3.2500000000000001E-2</v>
      </c>
      <c r="H83" s="336">
        <f>Tabela165[[#This Row],[PREÇO]]+(Tabela165[[#This Row],[PREÇO]]*Tabela165[[#This Row],[+IPI]])</f>
        <v>9.5506250000000001</v>
      </c>
      <c r="I83" s="272">
        <f t="shared" si="12"/>
        <v>0</v>
      </c>
      <c r="J83" s="272">
        <f t="shared" si="13"/>
        <v>0</v>
      </c>
      <c r="K83" s="273">
        <f t="shared" ref="K83:K108" si="14">E83/50</f>
        <v>0</v>
      </c>
      <c r="L83" s="273">
        <v>0.24199999999999999</v>
      </c>
      <c r="M83" s="273">
        <f t="shared" si="11"/>
        <v>0</v>
      </c>
      <c r="N83" s="274" t="s">
        <v>144</v>
      </c>
    </row>
    <row r="84" spans="1:14" s="110" customFormat="1" ht="15.75">
      <c r="A84" s="275"/>
      <c r="B84" s="185" t="s">
        <v>181</v>
      </c>
      <c r="C84" s="196"/>
      <c r="D84" s="196" t="s">
        <v>116</v>
      </c>
      <c r="E84" s="203"/>
      <c r="F84" s="197">
        <v>9.25</v>
      </c>
      <c r="G84" s="204">
        <v>3.2500000000000001E-2</v>
      </c>
      <c r="H84" s="337">
        <f>Tabela165[[#This Row],[PREÇO]]+(Tabela165[[#This Row],[PREÇO]]*Tabela165[[#This Row],[+IPI]])</f>
        <v>9.5506250000000001</v>
      </c>
      <c r="I84" s="205">
        <f t="shared" si="12"/>
        <v>0</v>
      </c>
      <c r="J84" s="205">
        <f t="shared" si="13"/>
        <v>0</v>
      </c>
      <c r="K84" s="206">
        <f t="shared" si="14"/>
        <v>0</v>
      </c>
      <c r="L84" s="206">
        <v>0.24199999999999999</v>
      </c>
      <c r="M84" s="206">
        <f t="shared" si="11"/>
        <v>0</v>
      </c>
      <c r="N84" s="276" t="s">
        <v>144</v>
      </c>
    </row>
    <row r="85" spans="1:14" s="110" customFormat="1" ht="15.75">
      <c r="A85" s="275"/>
      <c r="B85" s="185" t="s">
        <v>182</v>
      </c>
      <c r="C85" s="196"/>
      <c r="D85" s="196" t="s">
        <v>116</v>
      </c>
      <c r="E85" s="203"/>
      <c r="F85" s="197">
        <v>9.25</v>
      </c>
      <c r="G85" s="204">
        <v>3.2500000000000001E-2</v>
      </c>
      <c r="H85" s="337">
        <f>Tabela165[[#This Row],[PREÇO]]+(Tabela165[[#This Row],[PREÇO]]*Tabela165[[#This Row],[+IPI]])</f>
        <v>9.5506250000000001</v>
      </c>
      <c r="I85" s="205">
        <f t="shared" si="12"/>
        <v>0</v>
      </c>
      <c r="J85" s="205">
        <f t="shared" si="13"/>
        <v>0</v>
      </c>
      <c r="K85" s="206">
        <f t="shared" si="14"/>
        <v>0</v>
      </c>
      <c r="L85" s="206">
        <v>0.24199999999999999</v>
      </c>
      <c r="M85" s="206">
        <f t="shared" si="11"/>
        <v>0</v>
      </c>
      <c r="N85" s="276" t="s">
        <v>144</v>
      </c>
    </row>
    <row r="86" spans="1:14" s="110" customFormat="1" ht="15.75">
      <c r="A86" s="275"/>
      <c r="B86" s="185" t="s">
        <v>183</v>
      </c>
      <c r="C86" s="196"/>
      <c r="D86" s="196" t="s">
        <v>116</v>
      </c>
      <c r="E86" s="203"/>
      <c r="F86" s="197">
        <v>9.25</v>
      </c>
      <c r="G86" s="204">
        <v>3.2500000000000001E-2</v>
      </c>
      <c r="H86" s="337">
        <f>Tabela165[[#This Row],[PREÇO]]+(Tabela165[[#This Row],[PREÇO]]*Tabela165[[#This Row],[+IPI]])</f>
        <v>9.5506250000000001</v>
      </c>
      <c r="I86" s="205">
        <f t="shared" si="12"/>
        <v>0</v>
      </c>
      <c r="J86" s="205">
        <f t="shared" si="13"/>
        <v>0</v>
      </c>
      <c r="K86" s="206">
        <f t="shared" si="14"/>
        <v>0</v>
      </c>
      <c r="L86" s="206">
        <v>0.24199999999999999</v>
      </c>
      <c r="M86" s="206">
        <f t="shared" si="11"/>
        <v>0</v>
      </c>
      <c r="N86" s="276" t="s">
        <v>144</v>
      </c>
    </row>
    <row r="87" spans="1:14" s="110" customFormat="1" ht="15.75">
      <c r="A87" s="275"/>
      <c r="B87" s="185" t="s">
        <v>184</v>
      </c>
      <c r="C87" s="196"/>
      <c r="D87" s="196" t="s">
        <v>116</v>
      </c>
      <c r="E87" s="203"/>
      <c r="F87" s="197">
        <v>9.25</v>
      </c>
      <c r="G87" s="204">
        <v>3.2500000000000001E-2</v>
      </c>
      <c r="H87" s="337">
        <f>Tabela165[[#This Row],[PREÇO]]+(Tabela165[[#This Row],[PREÇO]]*Tabela165[[#This Row],[+IPI]])</f>
        <v>9.5506250000000001</v>
      </c>
      <c r="I87" s="205">
        <f t="shared" si="12"/>
        <v>0</v>
      </c>
      <c r="J87" s="205">
        <f t="shared" si="13"/>
        <v>0</v>
      </c>
      <c r="K87" s="206">
        <f t="shared" si="14"/>
        <v>0</v>
      </c>
      <c r="L87" s="206">
        <v>0.24199999999999999</v>
      </c>
      <c r="M87" s="206">
        <f t="shared" si="11"/>
        <v>0</v>
      </c>
      <c r="N87" s="276" t="s">
        <v>144</v>
      </c>
    </row>
    <row r="88" spans="1:14" s="110" customFormat="1" ht="15.75">
      <c r="A88" s="275"/>
      <c r="B88" s="185" t="s">
        <v>185</v>
      </c>
      <c r="C88" s="196"/>
      <c r="D88" s="196" t="s">
        <v>116</v>
      </c>
      <c r="E88" s="203"/>
      <c r="F88" s="197">
        <v>9.25</v>
      </c>
      <c r="G88" s="204">
        <v>3.2500000000000001E-2</v>
      </c>
      <c r="H88" s="337">
        <f>Tabela165[[#This Row],[PREÇO]]+(Tabela165[[#This Row],[PREÇO]]*Tabela165[[#This Row],[+IPI]])</f>
        <v>9.5506250000000001</v>
      </c>
      <c r="I88" s="205">
        <f t="shared" si="12"/>
        <v>0</v>
      </c>
      <c r="J88" s="205">
        <f t="shared" si="13"/>
        <v>0</v>
      </c>
      <c r="K88" s="206">
        <f t="shared" si="14"/>
        <v>0</v>
      </c>
      <c r="L88" s="206">
        <v>0.24199999999999999</v>
      </c>
      <c r="M88" s="206">
        <f t="shared" si="11"/>
        <v>0</v>
      </c>
      <c r="N88" s="276" t="s">
        <v>144</v>
      </c>
    </row>
    <row r="89" spans="1:14" s="110" customFormat="1" ht="15.75">
      <c r="A89" s="275"/>
      <c r="B89" s="185" t="s">
        <v>186</v>
      </c>
      <c r="C89" s="196"/>
      <c r="D89" s="196" t="s">
        <v>116</v>
      </c>
      <c r="E89" s="203"/>
      <c r="F89" s="197">
        <v>9.25</v>
      </c>
      <c r="G89" s="204">
        <v>3.2500000000000001E-2</v>
      </c>
      <c r="H89" s="337">
        <f>Tabela165[[#This Row],[PREÇO]]+(Tabela165[[#This Row],[PREÇO]]*Tabela165[[#This Row],[+IPI]])</f>
        <v>9.5506250000000001</v>
      </c>
      <c r="I89" s="205">
        <f t="shared" si="12"/>
        <v>0</v>
      </c>
      <c r="J89" s="205">
        <f t="shared" si="13"/>
        <v>0</v>
      </c>
      <c r="K89" s="206">
        <f t="shared" si="14"/>
        <v>0</v>
      </c>
      <c r="L89" s="206">
        <v>0.24199999999999999</v>
      </c>
      <c r="M89" s="206">
        <f t="shared" si="11"/>
        <v>0</v>
      </c>
      <c r="N89" s="276" t="s">
        <v>144</v>
      </c>
    </row>
    <row r="90" spans="1:14" s="110" customFormat="1" ht="15.75">
      <c r="A90" s="275"/>
      <c r="B90" s="185" t="s">
        <v>187</v>
      </c>
      <c r="C90" s="196"/>
      <c r="D90" s="196" t="s">
        <v>116</v>
      </c>
      <c r="E90" s="203"/>
      <c r="F90" s="197">
        <v>9.25</v>
      </c>
      <c r="G90" s="204">
        <v>3.2500000000000001E-2</v>
      </c>
      <c r="H90" s="337">
        <f>Tabela165[[#This Row],[PREÇO]]+(Tabela165[[#This Row],[PREÇO]]*Tabela165[[#This Row],[+IPI]])</f>
        <v>9.5506250000000001</v>
      </c>
      <c r="I90" s="205">
        <f t="shared" si="12"/>
        <v>0</v>
      </c>
      <c r="J90" s="205">
        <f t="shared" si="13"/>
        <v>0</v>
      </c>
      <c r="K90" s="206">
        <f t="shared" si="14"/>
        <v>0</v>
      </c>
      <c r="L90" s="206">
        <v>0.24199999999999999</v>
      </c>
      <c r="M90" s="206">
        <f t="shared" si="11"/>
        <v>0</v>
      </c>
      <c r="N90" s="276" t="s">
        <v>144</v>
      </c>
    </row>
    <row r="91" spans="1:14" s="110" customFormat="1" ht="15.75">
      <c r="A91" s="275"/>
      <c r="B91" s="185" t="s">
        <v>188</v>
      </c>
      <c r="C91" s="196"/>
      <c r="D91" s="196" t="s">
        <v>116</v>
      </c>
      <c r="E91" s="203"/>
      <c r="F91" s="197">
        <v>9.25</v>
      </c>
      <c r="G91" s="204">
        <v>3.2500000000000001E-2</v>
      </c>
      <c r="H91" s="337">
        <f>Tabela165[[#This Row],[PREÇO]]+(Tabela165[[#This Row],[PREÇO]]*Tabela165[[#This Row],[+IPI]])</f>
        <v>9.5506250000000001</v>
      </c>
      <c r="I91" s="205">
        <f t="shared" si="12"/>
        <v>0</v>
      </c>
      <c r="J91" s="205">
        <f t="shared" si="13"/>
        <v>0</v>
      </c>
      <c r="K91" s="206">
        <f t="shared" si="14"/>
        <v>0</v>
      </c>
      <c r="L91" s="206">
        <v>0.24199999999999999</v>
      </c>
      <c r="M91" s="206">
        <f t="shared" si="11"/>
        <v>0</v>
      </c>
      <c r="N91" s="276" t="s">
        <v>144</v>
      </c>
    </row>
    <row r="92" spans="1:14" s="110" customFormat="1" ht="15.75">
      <c r="A92" s="275"/>
      <c r="B92" s="185" t="s">
        <v>189</v>
      </c>
      <c r="C92" s="196"/>
      <c r="D92" s="196" t="s">
        <v>116</v>
      </c>
      <c r="E92" s="203"/>
      <c r="F92" s="197">
        <v>9.25</v>
      </c>
      <c r="G92" s="204">
        <v>3.2500000000000001E-2</v>
      </c>
      <c r="H92" s="337">
        <f>Tabela165[[#This Row],[PREÇO]]+(Tabela165[[#This Row],[PREÇO]]*Tabela165[[#This Row],[+IPI]])</f>
        <v>9.5506250000000001</v>
      </c>
      <c r="I92" s="205">
        <f t="shared" si="12"/>
        <v>0</v>
      </c>
      <c r="J92" s="205">
        <f t="shared" si="13"/>
        <v>0</v>
      </c>
      <c r="K92" s="206">
        <f t="shared" si="14"/>
        <v>0</v>
      </c>
      <c r="L92" s="206">
        <v>0.24199999999999999</v>
      </c>
      <c r="M92" s="206">
        <f t="shared" si="11"/>
        <v>0</v>
      </c>
      <c r="N92" s="276" t="s">
        <v>144</v>
      </c>
    </row>
    <row r="93" spans="1:14" s="110" customFormat="1" ht="15.75">
      <c r="A93" s="277"/>
      <c r="B93" s="185" t="s">
        <v>190</v>
      </c>
      <c r="C93" s="196"/>
      <c r="D93" s="196" t="s">
        <v>116</v>
      </c>
      <c r="E93" s="203"/>
      <c r="F93" s="197">
        <v>9.25</v>
      </c>
      <c r="G93" s="204">
        <v>3.2500000000000001E-2</v>
      </c>
      <c r="H93" s="337">
        <f>Tabela165[[#This Row],[PREÇO]]+(Tabela165[[#This Row],[PREÇO]]*Tabela165[[#This Row],[+IPI]])</f>
        <v>9.5506250000000001</v>
      </c>
      <c r="I93" s="205">
        <f t="shared" si="12"/>
        <v>0</v>
      </c>
      <c r="J93" s="205">
        <f t="shared" si="13"/>
        <v>0</v>
      </c>
      <c r="K93" s="206">
        <f t="shared" si="14"/>
        <v>0</v>
      </c>
      <c r="L93" s="206">
        <v>0.24199999999999999</v>
      </c>
      <c r="M93" s="206">
        <f t="shared" si="11"/>
        <v>0</v>
      </c>
      <c r="N93" s="276" t="s">
        <v>144</v>
      </c>
    </row>
    <row r="94" spans="1:14" s="110" customFormat="1" ht="15.75">
      <c r="A94" s="265">
        <v>0.04</v>
      </c>
      <c r="B94" s="198" t="s">
        <v>191</v>
      </c>
      <c r="C94" s="199"/>
      <c r="D94" s="187" t="s">
        <v>116</v>
      </c>
      <c r="E94" s="188"/>
      <c r="F94" s="197">
        <v>9.82</v>
      </c>
      <c r="G94" s="195">
        <v>3.2500000000000001E-2</v>
      </c>
      <c r="H94" s="333">
        <f>Tabela165[[#This Row],[PREÇO]]+(Tabela165[[#This Row],[PREÇO]]*Tabela165[[#This Row],[+IPI]])</f>
        <v>10.139150000000001</v>
      </c>
      <c r="I94" s="191">
        <f t="shared" si="12"/>
        <v>0</v>
      </c>
      <c r="J94" s="191">
        <f t="shared" si="13"/>
        <v>0</v>
      </c>
      <c r="K94" s="192">
        <f t="shared" si="14"/>
        <v>0</v>
      </c>
      <c r="L94" s="192">
        <v>0.23499999999999999</v>
      </c>
      <c r="M94" s="192">
        <f t="shared" si="11"/>
        <v>0</v>
      </c>
      <c r="N94" s="223" t="s">
        <v>192</v>
      </c>
    </row>
    <row r="95" spans="1:14" s="110" customFormat="1" ht="15.75">
      <c r="A95" s="265">
        <v>0.04</v>
      </c>
      <c r="B95" s="198" t="s">
        <v>193</v>
      </c>
      <c r="C95" s="199"/>
      <c r="D95" s="187" t="s">
        <v>116</v>
      </c>
      <c r="E95" s="188"/>
      <c r="F95" s="197">
        <v>9.82</v>
      </c>
      <c r="G95" s="195">
        <v>3.2500000000000001E-2</v>
      </c>
      <c r="H95" s="333">
        <f>Tabela165[[#This Row],[PREÇO]]+(Tabela165[[#This Row],[PREÇO]]*Tabela165[[#This Row],[+IPI]])</f>
        <v>10.139150000000001</v>
      </c>
      <c r="I95" s="191">
        <f t="shared" si="12"/>
        <v>0</v>
      </c>
      <c r="J95" s="191">
        <f t="shared" si="13"/>
        <v>0</v>
      </c>
      <c r="K95" s="192">
        <f t="shared" si="14"/>
        <v>0</v>
      </c>
      <c r="L95" s="192">
        <v>0.23499999999999999</v>
      </c>
      <c r="M95" s="192">
        <f t="shared" si="11"/>
        <v>0</v>
      </c>
      <c r="N95" s="223" t="s">
        <v>192</v>
      </c>
    </row>
    <row r="96" spans="1:14" s="110" customFormat="1" ht="15.75">
      <c r="A96" s="265">
        <v>0.04</v>
      </c>
      <c r="B96" s="198" t="s">
        <v>194</v>
      </c>
      <c r="C96" s="199"/>
      <c r="D96" s="187" t="s">
        <v>116</v>
      </c>
      <c r="E96" s="188"/>
      <c r="F96" s="197">
        <v>9.82</v>
      </c>
      <c r="G96" s="195">
        <v>3.2500000000000001E-2</v>
      </c>
      <c r="H96" s="333">
        <f>Tabela165[[#This Row],[PREÇO]]+(Tabela165[[#This Row],[PREÇO]]*Tabela165[[#This Row],[+IPI]])</f>
        <v>10.139150000000001</v>
      </c>
      <c r="I96" s="191">
        <f t="shared" si="12"/>
        <v>0</v>
      </c>
      <c r="J96" s="191">
        <f t="shared" si="13"/>
        <v>0</v>
      </c>
      <c r="K96" s="192">
        <f t="shared" si="14"/>
        <v>0</v>
      </c>
      <c r="L96" s="192">
        <v>0.23499999999999999</v>
      </c>
      <c r="M96" s="192">
        <f t="shared" si="11"/>
        <v>0</v>
      </c>
      <c r="N96" s="223" t="s">
        <v>192</v>
      </c>
    </row>
    <row r="97" spans="1:14" s="110" customFormat="1" ht="15.75">
      <c r="A97" s="265">
        <v>0.04</v>
      </c>
      <c r="B97" s="198" t="s">
        <v>195</v>
      </c>
      <c r="C97" s="199"/>
      <c r="D97" s="187" t="s">
        <v>116</v>
      </c>
      <c r="E97" s="188"/>
      <c r="F97" s="197">
        <v>9.82</v>
      </c>
      <c r="G97" s="195">
        <v>3.2500000000000001E-2</v>
      </c>
      <c r="H97" s="333">
        <f>Tabela165[[#This Row],[PREÇO]]+(Tabela165[[#This Row],[PREÇO]]*Tabela165[[#This Row],[+IPI]])</f>
        <v>10.139150000000001</v>
      </c>
      <c r="I97" s="191">
        <f t="shared" si="12"/>
        <v>0</v>
      </c>
      <c r="J97" s="191">
        <f t="shared" si="13"/>
        <v>0</v>
      </c>
      <c r="K97" s="192">
        <f t="shared" si="14"/>
        <v>0</v>
      </c>
      <c r="L97" s="192">
        <v>0.23499999999999999</v>
      </c>
      <c r="M97" s="192">
        <f t="shared" si="11"/>
        <v>0</v>
      </c>
      <c r="N97" s="223" t="s">
        <v>192</v>
      </c>
    </row>
    <row r="98" spans="1:14" s="110" customFormat="1" ht="15.75">
      <c r="A98" s="278">
        <v>0.04</v>
      </c>
      <c r="B98" s="185" t="s">
        <v>196</v>
      </c>
      <c r="C98" s="196"/>
      <c r="D98" s="187" t="s">
        <v>116</v>
      </c>
      <c r="E98" s="188"/>
      <c r="F98" s="197">
        <v>9.82</v>
      </c>
      <c r="G98" s="195">
        <v>3.2500000000000001E-2</v>
      </c>
      <c r="H98" s="333">
        <f>Tabela165[[#This Row],[PREÇO]]+(Tabela165[[#This Row],[PREÇO]]*Tabela165[[#This Row],[+IPI]])</f>
        <v>10.139150000000001</v>
      </c>
      <c r="I98" s="191">
        <f t="shared" si="12"/>
        <v>0</v>
      </c>
      <c r="J98" s="191">
        <f t="shared" si="13"/>
        <v>0</v>
      </c>
      <c r="K98" s="192">
        <f t="shared" si="14"/>
        <v>0</v>
      </c>
      <c r="L98" s="192">
        <v>0.23499999999999999</v>
      </c>
      <c r="M98" s="192">
        <f t="shared" si="11"/>
        <v>0</v>
      </c>
      <c r="N98" s="223" t="s">
        <v>192</v>
      </c>
    </row>
    <row r="99" spans="1:14" s="110" customFormat="1" ht="15.75">
      <c r="A99" s="279">
        <v>0.04</v>
      </c>
      <c r="B99" s="198" t="s">
        <v>197</v>
      </c>
      <c r="C99" s="199"/>
      <c r="D99" s="187" t="s">
        <v>111</v>
      </c>
      <c r="E99" s="188"/>
      <c r="F99" s="202">
        <v>9.82</v>
      </c>
      <c r="G99" s="195">
        <v>3.2500000000000001E-2</v>
      </c>
      <c r="H99" s="333">
        <f>Tabela165[[#This Row],[PREÇO]]+(Tabela165[[#This Row],[PREÇO]]*Tabela165[[#This Row],[+IPI]])</f>
        <v>10.139150000000001</v>
      </c>
      <c r="I99" s="191">
        <f t="shared" si="12"/>
        <v>0</v>
      </c>
      <c r="J99" s="191">
        <f t="shared" si="13"/>
        <v>0</v>
      </c>
      <c r="K99" s="192">
        <f t="shared" si="14"/>
        <v>0</v>
      </c>
      <c r="L99" s="192">
        <v>0.23499999999999999</v>
      </c>
      <c r="M99" s="192">
        <f t="shared" si="11"/>
        <v>0</v>
      </c>
      <c r="N99" s="223" t="s">
        <v>192</v>
      </c>
    </row>
    <row r="100" spans="1:14" s="111" customFormat="1" ht="15.75">
      <c r="A100" s="265">
        <v>0.04</v>
      </c>
      <c r="B100" s="198" t="s">
        <v>198</v>
      </c>
      <c r="C100" s="199"/>
      <c r="D100" s="187" t="s">
        <v>116</v>
      </c>
      <c r="E100" s="188"/>
      <c r="F100" s="197">
        <v>9.25</v>
      </c>
      <c r="G100" s="195">
        <v>3.2500000000000001E-2</v>
      </c>
      <c r="H100" s="333">
        <f>Tabela165[[#This Row],[PREÇO]]+(Tabela165[[#This Row],[PREÇO]]*Tabela165[[#This Row],[+IPI]])</f>
        <v>9.5506250000000001</v>
      </c>
      <c r="I100" s="191">
        <f t="shared" si="12"/>
        <v>0</v>
      </c>
      <c r="J100" s="191">
        <f t="shared" si="13"/>
        <v>0</v>
      </c>
      <c r="K100" s="192">
        <f t="shared" si="14"/>
        <v>0</v>
      </c>
      <c r="L100" s="192">
        <v>0.24199999999999999</v>
      </c>
      <c r="M100" s="192">
        <f t="shared" si="11"/>
        <v>0</v>
      </c>
      <c r="N100" s="223" t="s">
        <v>144</v>
      </c>
    </row>
    <row r="101" spans="1:14" s="111" customFormat="1" ht="15.75">
      <c r="A101" s="266">
        <v>0.04</v>
      </c>
      <c r="B101" s="267" t="s">
        <v>199</v>
      </c>
      <c r="C101" s="252"/>
      <c r="D101" s="227" t="s">
        <v>116</v>
      </c>
      <c r="E101" s="228"/>
      <c r="F101" s="237">
        <v>9.25</v>
      </c>
      <c r="G101" s="238">
        <v>3.2500000000000001E-2</v>
      </c>
      <c r="H101" s="334">
        <f>Tabela165[[#This Row],[PREÇO]]+(Tabela165[[#This Row],[PREÇO]]*Tabela165[[#This Row],[+IPI]])</f>
        <v>9.5506250000000001</v>
      </c>
      <c r="I101" s="231">
        <f t="shared" si="12"/>
        <v>0</v>
      </c>
      <c r="J101" s="231">
        <f t="shared" si="13"/>
        <v>0</v>
      </c>
      <c r="K101" s="232">
        <f t="shared" si="14"/>
        <v>0</v>
      </c>
      <c r="L101" s="232">
        <v>0.24199999999999999</v>
      </c>
      <c r="M101" s="232">
        <f t="shared" si="11"/>
        <v>0</v>
      </c>
      <c r="N101" s="233" t="s">
        <v>144</v>
      </c>
    </row>
    <row r="102" spans="1:14" s="110" customFormat="1" ht="15.75">
      <c r="A102" s="119">
        <v>0.04</v>
      </c>
      <c r="B102" s="243" t="s">
        <v>200</v>
      </c>
      <c r="C102" s="244"/>
      <c r="D102" s="215" t="s">
        <v>116</v>
      </c>
      <c r="E102" s="216"/>
      <c r="F102" s="234">
        <v>11.43</v>
      </c>
      <c r="G102" s="235">
        <v>3.2500000000000001E-2</v>
      </c>
      <c r="H102" s="332">
        <f>Tabela165[[#This Row],[PREÇO]]+(Tabela165[[#This Row],[PREÇO]]*Tabela165[[#This Row],[+IPI]])</f>
        <v>11.801475</v>
      </c>
      <c r="I102" s="219">
        <f t="shared" si="12"/>
        <v>0</v>
      </c>
      <c r="J102" s="219">
        <f t="shared" si="13"/>
        <v>0</v>
      </c>
      <c r="K102" s="220">
        <f t="shared" si="14"/>
        <v>0</v>
      </c>
      <c r="L102" s="220">
        <v>0.155</v>
      </c>
      <c r="M102" s="220">
        <f t="shared" si="11"/>
        <v>0</v>
      </c>
      <c r="N102" s="221" t="s">
        <v>201</v>
      </c>
    </row>
    <row r="103" spans="1:14" s="111" customFormat="1" ht="15.75">
      <c r="A103" s="120">
        <v>0.04</v>
      </c>
      <c r="B103" s="250" t="s">
        <v>202</v>
      </c>
      <c r="C103" s="199"/>
      <c r="D103" s="187" t="s">
        <v>116</v>
      </c>
      <c r="E103" s="188"/>
      <c r="F103" s="197">
        <v>11.43</v>
      </c>
      <c r="G103" s="195">
        <v>3.2500000000000001E-2</v>
      </c>
      <c r="H103" s="333">
        <f>Tabela165[[#This Row],[PREÇO]]+(Tabela165[[#This Row],[PREÇO]]*Tabela165[[#This Row],[+IPI]])</f>
        <v>11.801475</v>
      </c>
      <c r="I103" s="191">
        <f t="shared" si="12"/>
        <v>0</v>
      </c>
      <c r="J103" s="191">
        <f t="shared" si="13"/>
        <v>0</v>
      </c>
      <c r="K103" s="192">
        <f t="shared" si="14"/>
        <v>0</v>
      </c>
      <c r="L103" s="192">
        <v>0.155</v>
      </c>
      <c r="M103" s="192">
        <f t="shared" si="11"/>
        <v>0</v>
      </c>
      <c r="N103" s="223" t="s">
        <v>201</v>
      </c>
    </row>
    <row r="104" spans="1:14" s="110" customFormat="1" ht="15.75">
      <c r="A104" s="116">
        <v>0.04</v>
      </c>
      <c r="B104" s="250" t="s">
        <v>203</v>
      </c>
      <c r="C104" s="199"/>
      <c r="D104" s="187" t="s">
        <v>116</v>
      </c>
      <c r="E104" s="188"/>
      <c r="F104" s="197">
        <v>11.43</v>
      </c>
      <c r="G104" s="195">
        <v>3.2500000000000001E-2</v>
      </c>
      <c r="H104" s="333">
        <f>Tabela165[[#This Row],[PREÇO]]+(Tabela165[[#This Row],[PREÇO]]*Tabela165[[#This Row],[+IPI]])</f>
        <v>11.801475</v>
      </c>
      <c r="I104" s="191">
        <f t="shared" si="12"/>
        <v>0</v>
      </c>
      <c r="J104" s="191">
        <f t="shared" si="13"/>
        <v>0</v>
      </c>
      <c r="K104" s="192">
        <f t="shared" si="14"/>
        <v>0</v>
      </c>
      <c r="L104" s="192">
        <v>0.155</v>
      </c>
      <c r="M104" s="192">
        <f t="shared" si="11"/>
        <v>0</v>
      </c>
      <c r="N104" s="223" t="s">
        <v>201</v>
      </c>
    </row>
    <row r="105" spans="1:14" s="110" customFormat="1" ht="15.75">
      <c r="A105" s="116">
        <v>0.04</v>
      </c>
      <c r="B105" s="250" t="s">
        <v>204</v>
      </c>
      <c r="C105" s="199"/>
      <c r="D105" s="187" t="s">
        <v>116</v>
      </c>
      <c r="E105" s="188"/>
      <c r="F105" s="197">
        <v>11.43</v>
      </c>
      <c r="G105" s="195">
        <v>3.2500000000000001E-2</v>
      </c>
      <c r="H105" s="333">
        <f>Tabela165[[#This Row],[PREÇO]]+(Tabela165[[#This Row],[PREÇO]]*Tabela165[[#This Row],[+IPI]])</f>
        <v>11.801475</v>
      </c>
      <c r="I105" s="191">
        <f t="shared" si="12"/>
        <v>0</v>
      </c>
      <c r="J105" s="191">
        <f t="shared" si="13"/>
        <v>0</v>
      </c>
      <c r="K105" s="192">
        <f t="shared" si="14"/>
        <v>0</v>
      </c>
      <c r="L105" s="192">
        <v>0.155</v>
      </c>
      <c r="M105" s="192">
        <f t="shared" si="11"/>
        <v>0</v>
      </c>
      <c r="N105" s="223" t="s">
        <v>201</v>
      </c>
    </row>
    <row r="106" spans="1:14" s="110" customFormat="1" ht="15.75">
      <c r="A106" s="116">
        <v>0.04</v>
      </c>
      <c r="B106" s="250" t="s">
        <v>205</v>
      </c>
      <c r="C106" s="199"/>
      <c r="D106" s="187" t="s">
        <v>116</v>
      </c>
      <c r="E106" s="188"/>
      <c r="F106" s="197">
        <v>11.43</v>
      </c>
      <c r="G106" s="195">
        <v>3.2500000000000001E-2</v>
      </c>
      <c r="H106" s="333">
        <f>Tabela165[[#This Row],[PREÇO]]+(Tabela165[[#This Row],[PREÇO]]*Tabela165[[#This Row],[+IPI]])</f>
        <v>11.801475</v>
      </c>
      <c r="I106" s="191">
        <f t="shared" si="12"/>
        <v>0</v>
      </c>
      <c r="J106" s="191">
        <f t="shared" si="13"/>
        <v>0</v>
      </c>
      <c r="K106" s="192">
        <f t="shared" si="14"/>
        <v>0</v>
      </c>
      <c r="L106" s="192">
        <v>0.155</v>
      </c>
      <c r="M106" s="192">
        <f t="shared" si="11"/>
        <v>0</v>
      </c>
      <c r="N106" s="223" t="s">
        <v>201</v>
      </c>
    </row>
    <row r="107" spans="1:14" s="110" customFormat="1" ht="15.75">
      <c r="A107" s="116">
        <v>0.04</v>
      </c>
      <c r="B107" s="250" t="s">
        <v>206</v>
      </c>
      <c r="C107" s="199"/>
      <c r="D107" s="187" t="s">
        <v>116</v>
      </c>
      <c r="E107" s="188"/>
      <c r="F107" s="197">
        <v>11.43</v>
      </c>
      <c r="G107" s="195">
        <v>3.2500000000000001E-2</v>
      </c>
      <c r="H107" s="333">
        <f>Tabela165[[#This Row],[PREÇO]]+(Tabela165[[#This Row],[PREÇO]]*Tabela165[[#This Row],[+IPI]])</f>
        <v>11.801475</v>
      </c>
      <c r="I107" s="191">
        <f t="shared" si="12"/>
        <v>0</v>
      </c>
      <c r="J107" s="191">
        <f t="shared" si="13"/>
        <v>0</v>
      </c>
      <c r="K107" s="192">
        <f t="shared" si="14"/>
        <v>0</v>
      </c>
      <c r="L107" s="192">
        <v>0.155</v>
      </c>
      <c r="M107" s="192">
        <f t="shared" si="11"/>
        <v>0</v>
      </c>
      <c r="N107" s="223" t="s">
        <v>201</v>
      </c>
    </row>
    <row r="108" spans="1:14" s="110" customFormat="1" ht="15.75">
      <c r="A108" s="120">
        <v>0.04</v>
      </c>
      <c r="B108" s="225" t="s">
        <v>207</v>
      </c>
      <c r="C108" s="236"/>
      <c r="D108" s="227" t="s">
        <v>116</v>
      </c>
      <c r="E108" s="228"/>
      <c r="F108" s="239">
        <v>11.43</v>
      </c>
      <c r="G108" s="238">
        <v>3.2500000000000001E-2</v>
      </c>
      <c r="H108" s="334">
        <f>Tabela165[[#This Row],[PREÇO]]+(Tabela165[[#This Row],[PREÇO]]*Tabela165[[#This Row],[+IPI]])</f>
        <v>11.801475</v>
      </c>
      <c r="I108" s="231">
        <f t="shared" si="12"/>
        <v>0</v>
      </c>
      <c r="J108" s="231">
        <f t="shared" si="13"/>
        <v>0</v>
      </c>
      <c r="K108" s="232">
        <f t="shared" si="14"/>
        <v>0</v>
      </c>
      <c r="L108" s="232">
        <v>0.155</v>
      </c>
      <c r="M108" s="232">
        <f t="shared" si="11"/>
        <v>0</v>
      </c>
      <c r="N108" s="233" t="s">
        <v>201</v>
      </c>
    </row>
    <row r="109" spans="1:14" s="111" customFormat="1" ht="13.5">
      <c r="A109" s="115"/>
      <c r="B109" s="243" t="s">
        <v>208</v>
      </c>
      <c r="C109" s="244"/>
      <c r="D109" s="215" t="s">
        <v>116</v>
      </c>
      <c r="E109" s="280"/>
      <c r="F109" s="281"/>
      <c r="G109" s="235">
        <v>3.2500000000000001E-2</v>
      </c>
      <c r="H109" s="332">
        <f>Tabela165[[#This Row],[PREÇO]]+(Tabela165[[#This Row],[PREÇO]]*Tabela165[[#This Row],[+IPI]])</f>
        <v>0</v>
      </c>
      <c r="I109" s="219">
        <f t="shared" si="12"/>
        <v>0</v>
      </c>
      <c r="J109" s="219">
        <f t="shared" si="13"/>
        <v>0</v>
      </c>
      <c r="K109" s="220">
        <f t="shared" ref="K109:K117" si="15">E109/40</f>
        <v>0</v>
      </c>
      <c r="L109" s="220">
        <v>8.5000000000000006E-2</v>
      </c>
      <c r="M109" s="220">
        <f t="shared" ref="M109:M117" si="16">E109*L109</f>
        <v>0</v>
      </c>
      <c r="N109" s="221" t="s">
        <v>144</v>
      </c>
    </row>
    <row r="110" spans="1:14" s="111" customFormat="1" ht="13.5">
      <c r="A110" s="120"/>
      <c r="B110" s="222" t="s">
        <v>209</v>
      </c>
      <c r="C110" s="199"/>
      <c r="D110" s="187" t="s">
        <v>116</v>
      </c>
      <c r="E110" s="207"/>
      <c r="F110" s="208"/>
      <c r="G110" s="195">
        <v>3.2500000000000001E-2</v>
      </c>
      <c r="H110" s="333">
        <f>Tabela165[[#This Row],[PREÇO]]+(Tabela165[[#This Row],[PREÇO]]*Tabela165[[#This Row],[+IPI]])</f>
        <v>0</v>
      </c>
      <c r="I110" s="191">
        <f t="shared" si="12"/>
        <v>0</v>
      </c>
      <c r="J110" s="191">
        <f t="shared" si="13"/>
        <v>0</v>
      </c>
      <c r="K110" s="192">
        <f t="shared" si="15"/>
        <v>0</v>
      </c>
      <c r="L110" s="192">
        <v>8.5000000000000006E-2</v>
      </c>
      <c r="M110" s="192">
        <f t="shared" si="16"/>
        <v>0</v>
      </c>
      <c r="N110" s="223" t="s">
        <v>144</v>
      </c>
    </row>
    <row r="111" spans="1:14" s="111" customFormat="1" ht="13.5">
      <c r="A111" s="120"/>
      <c r="B111" s="222" t="s">
        <v>210</v>
      </c>
      <c r="C111" s="199"/>
      <c r="D111" s="187" t="s">
        <v>116</v>
      </c>
      <c r="E111" s="207"/>
      <c r="F111" s="208"/>
      <c r="G111" s="195">
        <v>3.2500000000000001E-2</v>
      </c>
      <c r="H111" s="333">
        <f>Tabela165[[#This Row],[PREÇO]]+(Tabela165[[#This Row],[PREÇO]]*Tabela165[[#This Row],[+IPI]])</f>
        <v>0</v>
      </c>
      <c r="I111" s="191">
        <f t="shared" si="12"/>
        <v>0</v>
      </c>
      <c r="J111" s="191">
        <f t="shared" si="13"/>
        <v>0</v>
      </c>
      <c r="K111" s="192">
        <f t="shared" si="15"/>
        <v>0</v>
      </c>
      <c r="L111" s="192">
        <v>8.5000000000000006E-2</v>
      </c>
      <c r="M111" s="192">
        <f t="shared" si="16"/>
        <v>0</v>
      </c>
      <c r="N111" s="223" t="s">
        <v>144</v>
      </c>
    </row>
    <row r="112" spans="1:14" s="111" customFormat="1" ht="13.5">
      <c r="A112" s="120"/>
      <c r="B112" s="222" t="s">
        <v>211</v>
      </c>
      <c r="C112" s="199"/>
      <c r="D112" s="187" t="s">
        <v>116</v>
      </c>
      <c r="E112" s="207"/>
      <c r="F112" s="208"/>
      <c r="G112" s="195">
        <v>3.2500000000000001E-2</v>
      </c>
      <c r="H112" s="333">
        <f>Tabela165[[#This Row],[PREÇO]]+(Tabela165[[#This Row],[PREÇO]]*Tabela165[[#This Row],[+IPI]])</f>
        <v>0</v>
      </c>
      <c r="I112" s="191">
        <f t="shared" si="12"/>
        <v>0</v>
      </c>
      <c r="J112" s="191">
        <f t="shared" si="13"/>
        <v>0</v>
      </c>
      <c r="K112" s="192">
        <f t="shared" si="15"/>
        <v>0</v>
      </c>
      <c r="L112" s="192">
        <v>8.5000000000000006E-2</v>
      </c>
      <c r="M112" s="192">
        <f t="shared" si="16"/>
        <v>0</v>
      </c>
      <c r="N112" s="223" t="s">
        <v>144</v>
      </c>
    </row>
    <row r="113" spans="1:14" s="111" customFormat="1" ht="13.5">
      <c r="A113" s="120"/>
      <c r="B113" s="222" t="s">
        <v>212</v>
      </c>
      <c r="C113" s="199"/>
      <c r="D113" s="187" t="s">
        <v>116</v>
      </c>
      <c r="E113" s="207"/>
      <c r="F113" s="208"/>
      <c r="G113" s="195">
        <v>3.2500000000000001E-2</v>
      </c>
      <c r="H113" s="333">
        <f>Tabela165[[#This Row],[PREÇO]]+(Tabela165[[#This Row],[PREÇO]]*Tabela165[[#This Row],[+IPI]])</f>
        <v>0</v>
      </c>
      <c r="I113" s="191">
        <f t="shared" si="12"/>
        <v>0</v>
      </c>
      <c r="J113" s="191">
        <f>I113*(1+G113)</f>
        <v>0</v>
      </c>
      <c r="K113" s="192">
        <f t="shared" si="15"/>
        <v>0</v>
      </c>
      <c r="L113" s="192">
        <v>8.5000000000000006E-2</v>
      </c>
      <c r="M113" s="192">
        <f t="shared" si="16"/>
        <v>0</v>
      </c>
      <c r="N113" s="223" t="s">
        <v>144</v>
      </c>
    </row>
    <row r="114" spans="1:14" s="111" customFormat="1" ht="15.75">
      <c r="A114" s="120"/>
      <c r="B114" s="282" t="s">
        <v>213</v>
      </c>
      <c r="C114" s="252"/>
      <c r="D114" s="227" t="s">
        <v>116</v>
      </c>
      <c r="E114" s="283"/>
      <c r="F114" s="239"/>
      <c r="G114" s="238">
        <v>3.2500000000000001E-2</v>
      </c>
      <c r="H114" s="334">
        <f>Tabela165[[#This Row],[PREÇO]]+(Tabela165[[#This Row],[PREÇO]]*Tabela165[[#This Row],[+IPI]])</f>
        <v>0</v>
      </c>
      <c r="I114" s="231">
        <f t="shared" si="12"/>
        <v>0</v>
      </c>
      <c r="J114" s="231">
        <f>I114*(1+G114)</f>
        <v>0</v>
      </c>
      <c r="K114" s="232">
        <f t="shared" si="15"/>
        <v>0</v>
      </c>
      <c r="L114" s="232">
        <v>8.5000000000000006E-2</v>
      </c>
      <c r="M114" s="232">
        <f t="shared" si="16"/>
        <v>0</v>
      </c>
      <c r="N114" s="233" t="s">
        <v>144</v>
      </c>
    </row>
    <row r="115" spans="1:14" s="111" customFormat="1" ht="15.75">
      <c r="A115" s="115"/>
      <c r="B115" s="243" t="s">
        <v>214</v>
      </c>
      <c r="C115" s="244"/>
      <c r="D115" s="215" t="s">
        <v>116</v>
      </c>
      <c r="E115" s="280"/>
      <c r="F115" s="234"/>
      <c r="G115" s="218">
        <v>0</v>
      </c>
      <c r="H115" s="332">
        <f>Tabela165[[#This Row],[PREÇO]]+(Tabela165[[#This Row],[PREÇO]]*Tabela165[[#This Row],[+IPI]])</f>
        <v>0</v>
      </c>
      <c r="I115" s="219">
        <f t="shared" si="12"/>
        <v>0</v>
      </c>
      <c r="J115" s="219">
        <f>I115*(1+G115)</f>
        <v>0</v>
      </c>
      <c r="K115" s="220">
        <f t="shared" si="15"/>
        <v>0</v>
      </c>
      <c r="L115" s="220">
        <v>0.03</v>
      </c>
      <c r="M115" s="220">
        <f t="shared" si="16"/>
        <v>0</v>
      </c>
      <c r="N115" s="221" t="s">
        <v>144</v>
      </c>
    </row>
    <row r="116" spans="1:14" s="111" customFormat="1" ht="15.75">
      <c r="A116" s="120"/>
      <c r="B116" s="222" t="s">
        <v>215</v>
      </c>
      <c r="C116" s="199"/>
      <c r="D116" s="187" t="s">
        <v>116</v>
      </c>
      <c r="E116" s="188"/>
      <c r="F116" s="194"/>
      <c r="G116" s="190">
        <v>0</v>
      </c>
      <c r="H116" s="333">
        <f>Tabela165[[#This Row],[PREÇO]]+(Tabela165[[#This Row],[PREÇO]]*Tabela165[[#This Row],[+IPI]])</f>
        <v>0</v>
      </c>
      <c r="I116" s="191">
        <f t="shared" si="12"/>
        <v>0</v>
      </c>
      <c r="J116" s="191">
        <f>I116*(1+G116)</f>
        <v>0</v>
      </c>
      <c r="K116" s="192">
        <f t="shared" si="15"/>
        <v>0</v>
      </c>
      <c r="L116" s="192">
        <v>0.03</v>
      </c>
      <c r="M116" s="192">
        <f t="shared" si="16"/>
        <v>0</v>
      </c>
      <c r="N116" s="223" t="s">
        <v>144</v>
      </c>
    </row>
    <row r="117" spans="1:14" s="111" customFormat="1" ht="15.75">
      <c r="A117" s="120"/>
      <c r="B117" s="282" t="s">
        <v>216</v>
      </c>
      <c r="C117" s="252"/>
      <c r="D117" s="227" t="s">
        <v>116</v>
      </c>
      <c r="E117" s="228"/>
      <c r="F117" s="239"/>
      <c r="G117" s="230">
        <v>0</v>
      </c>
      <c r="H117" s="334">
        <f>Tabela165[[#This Row],[PREÇO]]+(Tabela165[[#This Row],[PREÇO]]*Tabela165[[#This Row],[+IPI]])</f>
        <v>0</v>
      </c>
      <c r="I117" s="231">
        <f t="shared" si="12"/>
        <v>0</v>
      </c>
      <c r="J117" s="231">
        <f>I117*(1+G117)</f>
        <v>0</v>
      </c>
      <c r="K117" s="232">
        <f t="shared" si="15"/>
        <v>0</v>
      </c>
      <c r="L117" s="232">
        <v>0.03</v>
      </c>
      <c r="M117" s="232">
        <f t="shared" si="16"/>
        <v>0</v>
      </c>
      <c r="N117" s="233" t="s">
        <v>144</v>
      </c>
    </row>
    <row r="118" spans="1:14" s="110" customFormat="1" ht="15.75">
      <c r="A118" s="115">
        <v>7.0000000000000007E-2</v>
      </c>
      <c r="B118" s="243" t="s">
        <v>217</v>
      </c>
      <c r="C118" s="244"/>
      <c r="D118" s="215" t="s">
        <v>111</v>
      </c>
      <c r="E118" s="216"/>
      <c r="F118" s="234">
        <v>10.49</v>
      </c>
      <c r="G118" s="235">
        <v>3.2500000000000001E-2</v>
      </c>
      <c r="H118" s="332">
        <f>Tabela165[[#This Row],[PREÇO]]+(Tabela165[[#This Row],[PREÇO]]*Tabela165[[#This Row],[+IPI]])</f>
        <v>10.830925000000001</v>
      </c>
      <c r="I118" s="219">
        <f t="shared" ref="I118:I125" si="17">E118*F118</f>
        <v>0</v>
      </c>
      <c r="J118" s="219">
        <f t="shared" ref="J118:J125" si="18">I118*(1+G118)</f>
        <v>0</v>
      </c>
      <c r="K118" s="220">
        <f t="shared" ref="K118:K124" si="19">E118/10</f>
        <v>0</v>
      </c>
      <c r="L118" s="220">
        <v>0.61</v>
      </c>
      <c r="M118" s="220">
        <f t="shared" ref="M118:M125" si="20">E118*L118</f>
        <v>0</v>
      </c>
      <c r="N118" s="221" t="s">
        <v>123</v>
      </c>
    </row>
    <row r="119" spans="1:14" s="110" customFormat="1" ht="15.75">
      <c r="A119" s="116">
        <v>7.0000000000000007E-2</v>
      </c>
      <c r="B119" s="250" t="s">
        <v>218</v>
      </c>
      <c r="C119" s="199"/>
      <c r="D119" s="187" t="s">
        <v>111</v>
      </c>
      <c r="E119" s="188"/>
      <c r="F119" s="194">
        <v>12.59</v>
      </c>
      <c r="G119" s="195">
        <v>3.2500000000000001E-2</v>
      </c>
      <c r="H119" s="333">
        <f>Tabela165[[#This Row],[PREÇO]]+(Tabela165[[#This Row],[PREÇO]]*Tabela165[[#This Row],[+IPI]])</f>
        <v>12.999174999999999</v>
      </c>
      <c r="I119" s="191">
        <f>E119*F119</f>
        <v>0</v>
      </c>
      <c r="J119" s="191">
        <f>I119*(1+G119)</f>
        <v>0</v>
      </c>
      <c r="K119" s="192">
        <f>E119/10</f>
        <v>0</v>
      </c>
      <c r="L119" s="192">
        <v>0.6</v>
      </c>
      <c r="M119" s="192">
        <f>E119*L119</f>
        <v>0</v>
      </c>
      <c r="N119" s="223" t="s">
        <v>123</v>
      </c>
    </row>
    <row r="120" spans="1:14" s="110" customFormat="1" ht="15.75">
      <c r="A120" s="116">
        <v>7.0000000000000007E-2</v>
      </c>
      <c r="B120" s="250" t="s">
        <v>219</v>
      </c>
      <c r="C120" s="199"/>
      <c r="D120" s="187" t="s">
        <v>111</v>
      </c>
      <c r="E120" s="188"/>
      <c r="F120" s="194">
        <v>11.04</v>
      </c>
      <c r="G120" s="195">
        <v>3.2500000000000001E-2</v>
      </c>
      <c r="H120" s="333">
        <f>Tabela165[[#This Row],[PREÇO]]+(Tabela165[[#This Row],[PREÇO]]*Tabela165[[#This Row],[+IPI]])</f>
        <v>11.3988</v>
      </c>
      <c r="I120" s="191">
        <f t="shared" si="17"/>
        <v>0</v>
      </c>
      <c r="J120" s="191">
        <f t="shared" si="18"/>
        <v>0</v>
      </c>
      <c r="K120" s="192">
        <f t="shared" si="19"/>
        <v>0</v>
      </c>
      <c r="L120" s="192">
        <v>0.61</v>
      </c>
      <c r="M120" s="192">
        <f t="shared" si="20"/>
        <v>0</v>
      </c>
      <c r="N120" s="223" t="s">
        <v>123</v>
      </c>
    </row>
    <row r="121" spans="1:14" s="110" customFormat="1" ht="15.75">
      <c r="A121" s="116">
        <v>7.0000000000000007E-2</v>
      </c>
      <c r="B121" s="250" t="s">
        <v>220</v>
      </c>
      <c r="C121" s="199"/>
      <c r="D121" s="187" t="s">
        <v>111</v>
      </c>
      <c r="E121" s="188"/>
      <c r="F121" s="194">
        <v>11.04</v>
      </c>
      <c r="G121" s="195">
        <v>3.2500000000000001E-2</v>
      </c>
      <c r="H121" s="333">
        <f>Tabela165[[#This Row],[PREÇO]]+(Tabela165[[#This Row],[PREÇO]]*Tabela165[[#This Row],[+IPI]])</f>
        <v>11.3988</v>
      </c>
      <c r="I121" s="191">
        <f t="shared" si="17"/>
        <v>0</v>
      </c>
      <c r="J121" s="191">
        <f t="shared" si="18"/>
        <v>0</v>
      </c>
      <c r="K121" s="192">
        <f t="shared" si="19"/>
        <v>0</v>
      </c>
      <c r="L121" s="192">
        <v>0.61</v>
      </c>
      <c r="M121" s="192">
        <f t="shared" si="20"/>
        <v>0</v>
      </c>
      <c r="N121" s="223" t="s">
        <v>123</v>
      </c>
    </row>
    <row r="122" spans="1:14" s="110" customFormat="1" ht="15.75">
      <c r="A122" s="116">
        <v>7.0000000000000007E-2</v>
      </c>
      <c r="B122" s="250" t="s">
        <v>221</v>
      </c>
      <c r="C122" s="199"/>
      <c r="D122" s="187" t="s">
        <v>111</v>
      </c>
      <c r="E122" s="188"/>
      <c r="F122" s="194">
        <v>11.04</v>
      </c>
      <c r="G122" s="195">
        <v>3.2500000000000001E-2</v>
      </c>
      <c r="H122" s="333">
        <f>Tabela165[[#This Row],[PREÇO]]+(Tabela165[[#This Row],[PREÇO]]*Tabela165[[#This Row],[+IPI]])</f>
        <v>11.3988</v>
      </c>
      <c r="I122" s="191">
        <f>E122*F122</f>
        <v>0</v>
      </c>
      <c r="J122" s="191">
        <f>I122*(1+G122)</f>
        <v>0</v>
      </c>
      <c r="K122" s="192">
        <f>E122/10</f>
        <v>0</v>
      </c>
      <c r="L122" s="192">
        <v>0.61</v>
      </c>
      <c r="M122" s="192">
        <f>E122*L122</f>
        <v>0</v>
      </c>
      <c r="N122" s="223" t="s">
        <v>123</v>
      </c>
    </row>
    <row r="123" spans="1:14" s="110" customFormat="1" ht="15.75">
      <c r="A123" s="116">
        <v>7.0000000000000007E-2</v>
      </c>
      <c r="B123" s="250" t="s">
        <v>222</v>
      </c>
      <c r="C123" s="199"/>
      <c r="D123" s="187" t="s">
        <v>111</v>
      </c>
      <c r="E123" s="188"/>
      <c r="F123" s="194">
        <v>11.04</v>
      </c>
      <c r="G123" s="195">
        <v>3.2500000000000001E-2</v>
      </c>
      <c r="H123" s="333">
        <f>Tabela165[[#This Row],[PREÇO]]+(Tabela165[[#This Row],[PREÇO]]*Tabela165[[#This Row],[+IPI]])</f>
        <v>11.3988</v>
      </c>
      <c r="I123" s="191">
        <f t="shared" si="17"/>
        <v>0</v>
      </c>
      <c r="J123" s="191">
        <f t="shared" si="18"/>
        <v>0</v>
      </c>
      <c r="K123" s="192">
        <f t="shared" si="19"/>
        <v>0</v>
      </c>
      <c r="L123" s="192">
        <v>0.61</v>
      </c>
      <c r="M123" s="192">
        <f t="shared" si="20"/>
        <v>0</v>
      </c>
      <c r="N123" s="223" t="s">
        <v>123</v>
      </c>
    </row>
    <row r="124" spans="1:14" s="110" customFormat="1" ht="15.75">
      <c r="A124" s="116">
        <v>7.0000000000000007E-2</v>
      </c>
      <c r="B124" s="250" t="s">
        <v>223</v>
      </c>
      <c r="C124" s="199"/>
      <c r="D124" s="187" t="s">
        <v>111</v>
      </c>
      <c r="E124" s="188"/>
      <c r="F124" s="194">
        <v>19.559999999999999</v>
      </c>
      <c r="G124" s="195">
        <v>3.2500000000000001E-2</v>
      </c>
      <c r="H124" s="333">
        <f>Tabela165[[#This Row],[PREÇO]]+(Tabela165[[#This Row],[PREÇO]]*Tabela165[[#This Row],[+IPI]])</f>
        <v>20.195699999999999</v>
      </c>
      <c r="I124" s="191">
        <f t="shared" si="17"/>
        <v>0</v>
      </c>
      <c r="J124" s="191">
        <f t="shared" si="18"/>
        <v>0</v>
      </c>
      <c r="K124" s="192">
        <f t="shared" si="19"/>
        <v>0</v>
      </c>
      <c r="L124" s="192">
        <v>1.145</v>
      </c>
      <c r="M124" s="192">
        <f t="shared" si="20"/>
        <v>0</v>
      </c>
      <c r="N124" s="223" t="s">
        <v>224</v>
      </c>
    </row>
    <row r="125" spans="1:14" s="110" customFormat="1" ht="15.75">
      <c r="A125" s="117">
        <v>7.0000000000000007E-2</v>
      </c>
      <c r="B125" s="251" t="s">
        <v>225</v>
      </c>
      <c r="C125" s="252"/>
      <c r="D125" s="227" t="s">
        <v>226</v>
      </c>
      <c r="E125" s="228"/>
      <c r="F125" s="237">
        <v>17.46</v>
      </c>
      <c r="G125" s="238">
        <v>3.2500000000000001E-2</v>
      </c>
      <c r="H125" s="334">
        <f>Tabela165[[#This Row],[PREÇO]]+(Tabela165[[#This Row],[PREÇO]]*Tabela165[[#This Row],[+IPI]])</f>
        <v>18.027450000000002</v>
      </c>
      <c r="I125" s="231">
        <f t="shared" si="17"/>
        <v>0</v>
      </c>
      <c r="J125" s="231">
        <f t="shared" si="18"/>
        <v>0</v>
      </c>
      <c r="K125" s="232">
        <f>E125/20</f>
        <v>0</v>
      </c>
      <c r="L125" s="232">
        <v>1.145</v>
      </c>
      <c r="M125" s="232">
        <f t="shared" si="20"/>
        <v>0</v>
      </c>
      <c r="N125" s="233" t="s">
        <v>227</v>
      </c>
    </row>
    <row r="126" spans="1:14" s="110" customFormat="1" ht="15.75">
      <c r="A126" s="115">
        <v>7.0000000000000007E-2</v>
      </c>
      <c r="B126" s="324" t="s">
        <v>228</v>
      </c>
      <c r="C126" s="244"/>
      <c r="D126" s="215" t="s">
        <v>229</v>
      </c>
      <c r="E126" s="216"/>
      <c r="F126" s="284">
        <v>6.85</v>
      </c>
      <c r="G126" s="235">
        <v>3.2500000000000001E-2</v>
      </c>
      <c r="H126" s="332">
        <f>Tabela165[[#This Row],[PREÇO]]+(Tabela165[[#This Row],[PREÇO]]*Tabela165[[#This Row],[+IPI]])</f>
        <v>7.0726249999999995</v>
      </c>
      <c r="I126" s="219">
        <f t="shared" ref="I126:I157" si="21">E126*F126</f>
        <v>0</v>
      </c>
      <c r="J126" s="219">
        <f t="shared" ref="J126:J157" si="22">I126*(1+G126)</f>
        <v>0</v>
      </c>
      <c r="K126" s="220">
        <f t="shared" ref="K126:K134" si="23">E126/10</f>
        <v>0</v>
      </c>
      <c r="L126" s="220">
        <v>0.4</v>
      </c>
      <c r="M126" s="220">
        <f t="shared" ref="M126:M139" si="24">E126*L126</f>
        <v>0</v>
      </c>
      <c r="N126" s="221" t="s">
        <v>123</v>
      </c>
    </row>
    <row r="127" spans="1:14" s="110" customFormat="1" ht="15.75">
      <c r="A127" s="119">
        <v>7.0000000000000007E-2</v>
      </c>
      <c r="B127" s="250" t="s">
        <v>230</v>
      </c>
      <c r="C127" s="199"/>
      <c r="D127" s="187" t="s">
        <v>111</v>
      </c>
      <c r="E127" s="188"/>
      <c r="F127" s="194">
        <v>10.49</v>
      </c>
      <c r="G127" s="195">
        <v>3.2500000000000001E-2</v>
      </c>
      <c r="H127" s="333">
        <f>Tabela165[[#This Row],[PREÇO]]+(Tabela165[[#This Row],[PREÇO]]*Tabela165[[#This Row],[+IPI]])</f>
        <v>10.830925000000001</v>
      </c>
      <c r="I127" s="191">
        <f t="shared" si="21"/>
        <v>0</v>
      </c>
      <c r="J127" s="191">
        <f t="shared" si="22"/>
        <v>0</v>
      </c>
      <c r="K127" s="192">
        <f t="shared" si="23"/>
        <v>0</v>
      </c>
      <c r="L127" s="192">
        <v>0.61</v>
      </c>
      <c r="M127" s="192">
        <f t="shared" si="24"/>
        <v>0</v>
      </c>
      <c r="N127" s="223" t="s">
        <v>231</v>
      </c>
    </row>
    <row r="128" spans="1:14" s="110" customFormat="1" ht="15.75">
      <c r="A128" s="116">
        <v>7.0000000000000007E-2</v>
      </c>
      <c r="B128" s="250" t="s">
        <v>232</v>
      </c>
      <c r="C128" s="199"/>
      <c r="D128" s="187" t="s">
        <v>111</v>
      </c>
      <c r="E128" s="188"/>
      <c r="F128" s="194">
        <v>10.49</v>
      </c>
      <c r="G128" s="195">
        <v>3.2500000000000001E-2</v>
      </c>
      <c r="H128" s="333">
        <f>Tabela165[[#This Row],[PREÇO]]+(Tabela165[[#This Row],[PREÇO]]*Tabela165[[#This Row],[+IPI]])</f>
        <v>10.830925000000001</v>
      </c>
      <c r="I128" s="191">
        <f t="shared" si="21"/>
        <v>0</v>
      </c>
      <c r="J128" s="191">
        <f t="shared" si="22"/>
        <v>0</v>
      </c>
      <c r="K128" s="192">
        <f t="shared" si="23"/>
        <v>0</v>
      </c>
      <c r="L128" s="192">
        <v>0.61</v>
      </c>
      <c r="M128" s="192">
        <f t="shared" si="24"/>
        <v>0</v>
      </c>
      <c r="N128" s="223" t="s">
        <v>231</v>
      </c>
    </row>
    <row r="129" spans="1:14" s="110" customFormat="1" ht="15.75">
      <c r="A129" s="116">
        <v>7.0000000000000007E-2</v>
      </c>
      <c r="B129" s="250" t="s">
        <v>233</v>
      </c>
      <c r="C129" s="199"/>
      <c r="D129" s="187" t="s">
        <v>111</v>
      </c>
      <c r="E129" s="188"/>
      <c r="F129" s="194">
        <v>10.49</v>
      </c>
      <c r="G129" s="195">
        <v>3.2500000000000001E-2</v>
      </c>
      <c r="H129" s="333">
        <f>Tabela165[[#This Row],[PREÇO]]+(Tabela165[[#This Row],[PREÇO]]*Tabela165[[#This Row],[+IPI]])</f>
        <v>10.830925000000001</v>
      </c>
      <c r="I129" s="191">
        <f t="shared" si="21"/>
        <v>0</v>
      </c>
      <c r="J129" s="191">
        <f t="shared" si="22"/>
        <v>0</v>
      </c>
      <c r="K129" s="192">
        <f t="shared" si="23"/>
        <v>0</v>
      </c>
      <c r="L129" s="192">
        <v>0.61</v>
      </c>
      <c r="M129" s="192">
        <f t="shared" si="24"/>
        <v>0</v>
      </c>
      <c r="N129" s="223" t="s">
        <v>231</v>
      </c>
    </row>
    <row r="130" spans="1:14" s="110" customFormat="1" ht="15.75">
      <c r="A130" s="116">
        <v>7.0000000000000007E-2</v>
      </c>
      <c r="B130" s="250" t="s">
        <v>234</v>
      </c>
      <c r="C130" s="199"/>
      <c r="D130" s="187" t="s">
        <v>111</v>
      </c>
      <c r="E130" s="188"/>
      <c r="F130" s="194">
        <v>10.49</v>
      </c>
      <c r="G130" s="195">
        <v>3.2500000000000001E-2</v>
      </c>
      <c r="H130" s="333">
        <f>Tabela165[[#This Row],[PREÇO]]+(Tabela165[[#This Row],[PREÇO]]*Tabela165[[#This Row],[+IPI]])</f>
        <v>10.830925000000001</v>
      </c>
      <c r="I130" s="191">
        <f t="shared" si="21"/>
        <v>0</v>
      </c>
      <c r="J130" s="191">
        <f t="shared" si="22"/>
        <v>0</v>
      </c>
      <c r="K130" s="192">
        <f t="shared" si="23"/>
        <v>0</v>
      </c>
      <c r="L130" s="192">
        <v>0.61</v>
      </c>
      <c r="M130" s="192">
        <f t="shared" si="24"/>
        <v>0</v>
      </c>
      <c r="N130" s="223" t="s">
        <v>231</v>
      </c>
    </row>
    <row r="131" spans="1:14" s="110" customFormat="1" ht="15.75">
      <c r="A131" s="116">
        <v>7.0000000000000007E-2</v>
      </c>
      <c r="B131" s="250" t="s">
        <v>235</v>
      </c>
      <c r="C131" s="199"/>
      <c r="D131" s="187" t="s">
        <v>111</v>
      </c>
      <c r="E131" s="188"/>
      <c r="F131" s="194">
        <v>10.49</v>
      </c>
      <c r="G131" s="195">
        <v>3.2500000000000001E-2</v>
      </c>
      <c r="H131" s="333">
        <f>Tabela165[[#This Row],[PREÇO]]+(Tabela165[[#This Row],[PREÇO]]*Tabela165[[#This Row],[+IPI]])</f>
        <v>10.830925000000001</v>
      </c>
      <c r="I131" s="191">
        <f t="shared" si="21"/>
        <v>0</v>
      </c>
      <c r="J131" s="191">
        <f t="shared" si="22"/>
        <v>0</v>
      </c>
      <c r="K131" s="192">
        <f t="shared" si="23"/>
        <v>0</v>
      </c>
      <c r="L131" s="192">
        <v>0.61</v>
      </c>
      <c r="M131" s="192">
        <f t="shared" si="24"/>
        <v>0</v>
      </c>
      <c r="N131" s="223" t="s">
        <v>231</v>
      </c>
    </row>
    <row r="132" spans="1:14" s="110" customFormat="1" ht="15.75">
      <c r="A132" s="116">
        <v>7.0000000000000007E-2</v>
      </c>
      <c r="B132" s="250" t="s">
        <v>236</v>
      </c>
      <c r="C132" s="199"/>
      <c r="D132" s="187" t="s">
        <v>111</v>
      </c>
      <c r="E132" s="188"/>
      <c r="F132" s="194">
        <v>6.28</v>
      </c>
      <c r="G132" s="195">
        <v>3.2500000000000001E-2</v>
      </c>
      <c r="H132" s="333">
        <f>Tabela165[[#This Row],[PREÇO]]+(Tabela165[[#This Row],[PREÇO]]*Tabela165[[#This Row],[+IPI]])</f>
        <v>6.4841000000000006</v>
      </c>
      <c r="I132" s="191">
        <f t="shared" si="21"/>
        <v>0</v>
      </c>
      <c r="J132" s="191">
        <f t="shared" si="22"/>
        <v>0</v>
      </c>
      <c r="K132" s="192">
        <f t="shared" si="23"/>
        <v>0</v>
      </c>
      <c r="L132" s="192">
        <v>0.4</v>
      </c>
      <c r="M132" s="192">
        <f t="shared" si="24"/>
        <v>0</v>
      </c>
      <c r="N132" s="223" t="s">
        <v>123</v>
      </c>
    </row>
    <row r="133" spans="1:14" s="110" customFormat="1" ht="15.75">
      <c r="A133" s="116">
        <v>7.0000000000000007E-2</v>
      </c>
      <c r="B133" s="250" t="s">
        <v>237</v>
      </c>
      <c r="C133" s="199"/>
      <c r="D133" s="187" t="s">
        <v>111</v>
      </c>
      <c r="E133" s="188"/>
      <c r="F133" s="194">
        <v>10.49</v>
      </c>
      <c r="G133" s="195">
        <v>3.2500000000000001E-2</v>
      </c>
      <c r="H133" s="333">
        <f>Tabela165[[#This Row],[PREÇO]]+(Tabela165[[#This Row],[PREÇO]]*Tabela165[[#This Row],[+IPI]])</f>
        <v>10.830925000000001</v>
      </c>
      <c r="I133" s="191">
        <f t="shared" si="21"/>
        <v>0</v>
      </c>
      <c r="J133" s="191">
        <f t="shared" si="22"/>
        <v>0</v>
      </c>
      <c r="K133" s="192">
        <f t="shared" si="23"/>
        <v>0</v>
      </c>
      <c r="L133" s="192">
        <v>0.61</v>
      </c>
      <c r="M133" s="192">
        <f t="shared" si="24"/>
        <v>0</v>
      </c>
      <c r="N133" s="223" t="s">
        <v>231</v>
      </c>
    </row>
    <row r="134" spans="1:14" s="110" customFormat="1" ht="15.75">
      <c r="A134" s="120">
        <v>7.0000000000000007E-2</v>
      </c>
      <c r="B134" s="250" t="s">
        <v>238</v>
      </c>
      <c r="C134" s="199"/>
      <c r="D134" s="187" t="s">
        <v>111</v>
      </c>
      <c r="E134" s="188"/>
      <c r="F134" s="209">
        <v>13.74</v>
      </c>
      <c r="G134" s="195">
        <v>3.2500000000000001E-2</v>
      </c>
      <c r="H134" s="333">
        <f>Tabela165[[#This Row],[PREÇO]]+(Tabela165[[#This Row],[PREÇO]]*Tabela165[[#This Row],[+IPI]])</f>
        <v>14.18655</v>
      </c>
      <c r="I134" s="191">
        <f t="shared" si="21"/>
        <v>0</v>
      </c>
      <c r="J134" s="191">
        <f t="shared" si="22"/>
        <v>0</v>
      </c>
      <c r="K134" s="192">
        <f t="shared" si="23"/>
        <v>0</v>
      </c>
      <c r="L134" s="192">
        <v>0.6</v>
      </c>
      <c r="M134" s="192">
        <f t="shared" si="24"/>
        <v>0</v>
      </c>
      <c r="N134" s="223" t="s">
        <v>231</v>
      </c>
    </row>
    <row r="135" spans="1:14" s="110" customFormat="1" ht="15.75">
      <c r="A135" s="116">
        <v>7.0000000000000007E-2</v>
      </c>
      <c r="B135" s="250" t="s">
        <v>239</v>
      </c>
      <c r="C135" s="199"/>
      <c r="D135" s="187" t="s">
        <v>226</v>
      </c>
      <c r="E135" s="188"/>
      <c r="F135" s="194">
        <v>15.02</v>
      </c>
      <c r="G135" s="195">
        <v>3.2500000000000001E-2</v>
      </c>
      <c r="H135" s="333">
        <f>Tabela165[[#This Row],[PREÇO]]+(Tabela165[[#This Row],[PREÇO]]*Tabela165[[#This Row],[+IPI]])</f>
        <v>15.508149999999999</v>
      </c>
      <c r="I135" s="191">
        <f t="shared" si="21"/>
        <v>0</v>
      </c>
      <c r="J135" s="191">
        <f t="shared" si="22"/>
        <v>0</v>
      </c>
      <c r="K135" s="192">
        <f>E135/20</f>
        <v>0</v>
      </c>
      <c r="L135" s="192">
        <v>0.53500000000000003</v>
      </c>
      <c r="M135" s="192">
        <f t="shared" si="24"/>
        <v>0</v>
      </c>
      <c r="N135" s="223" t="s">
        <v>123</v>
      </c>
    </row>
    <row r="136" spans="1:14" s="110" customFormat="1" ht="15.75">
      <c r="A136" s="115">
        <v>7.0000000000000007E-2</v>
      </c>
      <c r="B136" s="250" t="s">
        <v>240</v>
      </c>
      <c r="C136" s="199"/>
      <c r="D136" s="187" t="s">
        <v>226</v>
      </c>
      <c r="E136" s="188"/>
      <c r="F136" s="209">
        <v>26.57</v>
      </c>
      <c r="G136" s="195">
        <v>3.2500000000000001E-2</v>
      </c>
      <c r="H136" s="333">
        <f>Tabela165[[#This Row],[PREÇO]]+(Tabela165[[#This Row],[PREÇO]]*Tabela165[[#This Row],[+IPI]])</f>
        <v>27.433524999999999</v>
      </c>
      <c r="I136" s="191">
        <f t="shared" si="21"/>
        <v>0</v>
      </c>
      <c r="J136" s="191">
        <f t="shared" si="22"/>
        <v>0</v>
      </c>
      <c r="K136" s="192">
        <f>E136/20</f>
        <v>0</v>
      </c>
      <c r="L136" s="192">
        <v>1.07</v>
      </c>
      <c r="M136" s="192">
        <f t="shared" si="24"/>
        <v>0</v>
      </c>
      <c r="N136" s="223" t="s">
        <v>224</v>
      </c>
    </row>
    <row r="137" spans="1:14" s="110" customFormat="1" ht="15.75">
      <c r="A137" s="116">
        <v>7.0000000000000007E-2</v>
      </c>
      <c r="B137" s="250" t="s">
        <v>241</v>
      </c>
      <c r="C137" s="199"/>
      <c r="D137" s="187" t="s">
        <v>111</v>
      </c>
      <c r="E137" s="188"/>
      <c r="F137" s="194">
        <v>21.8</v>
      </c>
      <c r="G137" s="195">
        <v>3.2500000000000001E-2</v>
      </c>
      <c r="H137" s="333">
        <f>Tabela165[[#This Row],[PREÇO]]+(Tabela165[[#This Row],[PREÇO]]*Tabela165[[#This Row],[+IPI]])</f>
        <v>22.508500000000002</v>
      </c>
      <c r="I137" s="191">
        <f t="shared" si="21"/>
        <v>0</v>
      </c>
      <c r="J137" s="191">
        <f t="shared" si="22"/>
        <v>0</v>
      </c>
      <c r="K137" s="192">
        <f>E137/10</f>
        <v>0</v>
      </c>
      <c r="L137" s="192">
        <v>1.1399999999999999</v>
      </c>
      <c r="M137" s="192">
        <f t="shared" si="24"/>
        <v>0</v>
      </c>
      <c r="N137" s="223" t="s">
        <v>224</v>
      </c>
    </row>
    <row r="138" spans="1:14" s="110" customFormat="1" ht="15.75">
      <c r="A138" s="116">
        <v>7.0000000000000007E-2</v>
      </c>
      <c r="B138" s="251" t="s">
        <v>242</v>
      </c>
      <c r="C138" s="252"/>
      <c r="D138" s="227" t="s">
        <v>111</v>
      </c>
      <c r="E138" s="228"/>
      <c r="F138" s="237">
        <v>21.8</v>
      </c>
      <c r="G138" s="238">
        <v>3.2500000000000001E-2</v>
      </c>
      <c r="H138" s="334">
        <f>Tabela165[[#This Row],[PREÇO]]+(Tabela165[[#This Row],[PREÇO]]*Tabela165[[#This Row],[+IPI]])</f>
        <v>22.508500000000002</v>
      </c>
      <c r="I138" s="231">
        <f t="shared" si="21"/>
        <v>0</v>
      </c>
      <c r="J138" s="231">
        <f t="shared" si="22"/>
        <v>0</v>
      </c>
      <c r="K138" s="232">
        <f>E138/10</f>
        <v>0</v>
      </c>
      <c r="L138" s="232">
        <v>1.145</v>
      </c>
      <c r="M138" s="232">
        <f t="shared" si="24"/>
        <v>0</v>
      </c>
      <c r="N138" s="233" t="s">
        <v>224</v>
      </c>
    </row>
    <row r="139" spans="1:14" s="110" customFormat="1" ht="15.75">
      <c r="A139" s="115">
        <v>0.04</v>
      </c>
      <c r="B139" s="243" t="s">
        <v>243</v>
      </c>
      <c r="C139" s="244"/>
      <c r="D139" s="215" t="s">
        <v>111</v>
      </c>
      <c r="E139" s="216"/>
      <c r="F139" s="284">
        <v>21.59</v>
      </c>
      <c r="G139" s="235">
        <v>9.7500000000000003E-2</v>
      </c>
      <c r="H139" s="332">
        <f>Tabela165[[#This Row],[PREÇO]]+(Tabela165[[#This Row],[PREÇO]]*Tabela165[[#This Row],[+IPI]])</f>
        <v>23.695025000000001</v>
      </c>
      <c r="I139" s="219">
        <f t="shared" si="21"/>
        <v>0</v>
      </c>
      <c r="J139" s="219">
        <f t="shared" si="22"/>
        <v>0</v>
      </c>
      <c r="K139" s="220">
        <f>E139/50</f>
        <v>0</v>
      </c>
      <c r="L139" s="220">
        <f>0.195</f>
        <v>0.19500000000000001</v>
      </c>
      <c r="M139" s="220">
        <f t="shared" si="24"/>
        <v>0</v>
      </c>
      <c r="N139" s="221" t="s">
        <v>121</v>
      </c>
    </row>
    <row r="140" spans="1:14" s="110" customFormat="1" ht="15.75">
      <c r="A140" s="116">
        <v>0.04</v>
      </c>
      <c r="B140" s="224" t="s">
        <v>244</v>
      </c>
      <c r="C140" s="196"/>
      <c r="D140" s="187" t="s">
        <v>111</v>
      </c>
      <c r="E140" s="188"/>
      <c r="F140" s="201">
        <v>9.24</v>
      </c>
      <c r="G140" s="195">
        <v>9.7500000000000003E-2</v>
      </c>
      <c r="H140" s="333">
        <f>Tabela165[[#This Row],[PREÇO]]+(Tabela165[[#This Row],[PREÇO]]*Tabela165[[#This Row],[+IPI]])</f>
        <v>10.1409</v>
      </c>
      <c r="I140" s="191">
        <f t="shared" si="21"/>
        <v>0</v>
      </c>
      <c r="J140" s="191">
        <f t="shared" si="22"/>
        <v>0</v>
      </c>
      <c r="K140" s="192">
        <f>E140/50</f>
        <v>0</v>
      </c>
      <c r="L140" s="192">
        <v>0.215</v>
      </c>
      <c r="M140" s="192">
        <f>L140*E140</f>
        <v>0</v>
      </c>
      <c r="N140" s="223" t="s">
        <v>121</v>
      </c>
    </row>
    <row r="141" spans="1:14" s="111" customFormat="1" ht="15.75">
      <c r="A141" s="116">
        <v>0.04</v>
      </c>
      <c r="B141" s="224" t="s">
        <v>245</v>
      </c>
      <c r="C141" s="196"/>
      <c r="D141" s="187" t="s">
        <v>111</v>
      </c>
      <c r="E141" s="188"/>
      <c r="F141" s="201">
        <v>13.28</v>
      </c>
      <c r="G141" s="195">
        <v>9.7500000000000003E-2</v>
      </c>
      <c r="H141" s="333">
        <f>Tabela165[[#This Row],[PREÇO]]+(Tabela165[[#This Row],[PREÇO]]*Tabela165[[#This Row],[+IPI]])</f>
        <v>14.5748</v>
      </c>
      <c r="I141" s="191">
        <f t="shared" si="21"/>
        <v>0</v>
      </c>
      <c r="J141" s="191">
        <f t="shared" si="22"/>
        <v>0</v>
      </c>
      <c r="K141" s="192">
        <f>E141/50</f>
        <v>0</v>
      </c>
      <c r="L141" s="192">
        <v>0.215</v>
      </c>
      <c r="M141" s="192">
        <f>E141*L141</f>
        <v>0</v>
      </c>
      <c r="N141" s="223" t="s">
        <v>121</v>
      </c>
    </row>
    <row r="142" spans="1:14" s="111" customFormat="1" ht="15.75">
      <c r="A142" s="116">
        <v>0.04</v>
      </c>
      <c r="B142" s="224" t="s">
        <v>246</v>
      </c>
      <c r="C142" s="196"/>
      <c r="D142" s="187" t="s">
        <v>111</v>
      </c>
      <c r="E142" s="188"/>
      <c r="F142" s="201">
        <v>13.17</v>
      </c>
      <c r="G142" s="195">
        <v>9.7500000000000003E-2</v>
      </c>
      <c r="H142" s="333">
        <f>Tabela165[[#This Row],[PREÇO]]+(Tabela165[[#This Row],[PREÇO]]*Tabela165[[#This Row],[+IPI]])</f>
        <v>14.454075</v>
      </c>
      <c r="I142" s="191">
        <f t="shared" si="21"/>
        <v>0</v>
      </c>
      <c r="J142" s="191">
        <f t="shared" si="22"/>
        <v>0</v>
      </c>
      <c r="K142" s="192">
        <f>E142/50</f>
        <v>0</v>
      </c>
      <c r="L142" s="192">
        <v>0.19</v>
      </c>
      <c r="M142" s="192">
        <f>L142*E142</f>
        <v>0</v>
      </c>
      <c r="N142" s="223" t="s">
        <v>121</v>
      </c>
    </row>
    <row r="143" spans="1:14" s="111" customFormat="1" ht="15.75">
      <c r="A143" s="116"/>
      <c r="B143" s="224" t="s">
        <v>247</v>
      </c>
      <c r="C143" s="196"/>
      <c r="D143" s="187" t="s">
        <v>111</v>
      </c>
      <c r="E143" s="188"/>
      <c r="F143" s="201">
        <v>28.88</v>
      </c>
      <c r="G143" s="195">
        <v>9.7500000000000003E-2</v>
      </c>
      <c r="H143" s="333">
        <f>Tabela165[[#This Row],[PREÇO]]+(Tabela165[[#This Row],[PREÇO]]*Tabela165[[#This Row],[+IPI]])</f>
        <v>31.695799999999998</v>
      </c>
      <c r="I143" s="191">
        <f t="shared" si="21"/>
        <v>0</v>
      </c>
      <c r="J143" s="191">
        <f t="shared" si="22"/>
        <v>0</v>
      </c>
      <c r="K143" s="192">
        <f>E143/30</f>
        <v>0</v>
      </c>
      <c r="L143" s="192">
        <v>0.19</v>
      </c>
      <c r="M143" s="192">
        <f t="shared" ref="M143:M184" si="25">E143*L143</f>
        <v>0</v>
      </c>
      <c r="N143" s="223" t="s">
        <v>121</v>
      </c>
    </row>
    <row r="144" spans="1:14" s="110" customFormat="1" ht="15.75">
      <c r="A144" s="116"/>
      <c r="B144" s="251" t="s">
        <v>248</v>
      </c>
      <c r="C144" s="252"/>
      <c r="D144" s="227" t="s">
        <v>111</v>
      </c>
      <c r="E144" s="228"/>
      <c r="F144" s="248">
        <v>28.88</v>
      </c>
      <c r="G144" s="238">
        <v>9.7500000000000003E-2</v>
      </c>
      <c r="H144" s="334">
        <f>Tabela165[[#This Row],[PREÇO]]+(Tabela165[[#This Row],[PREÇO]]*Tabela165[[#This Row],[+IPI]])</f>
        <v>31.695799999999998</v>
      </c>
      <c r="I144" s="231">
        <f t="shared" si="21"/>
        <v>0</v>
      </c>
      <c r="J144" s="231">
        <f t="shared" si="22"/>
        <v>0</v>
      </c>
      <c r="K144" s="232">
        <f>E144/30</f>
        <v>0</v>
      </c>
      <c r="L144" s="232">
        <v>0.19</v>
      </c>
      <c r="M144" s="232">
        <f t="shared" si="25"/>
        <v>0</v>
      </c>
      <c r="N144" s="233" t="s">
        <v>121</v>
      </c>
    </row>
    <row r="145" spans="1:14" s="110" customFormat="1" ht="15.75">
      <c r="A145" s="115">
        <v>0.04</v>
      </c>
      <c r="B145" s="243" t="s">
        <v>249</v>
      </c>
      <c r="C145" s="244"/>
      <c r="D145" s="215" t="s">
        <v>111</v>
      </c>
      <c r="E145" s="216"/>
      <c r="F145" s="284">
        <v>7.88</v>
      </c>
      <c r="G145" s="235">
        <v>3.2500000000000001E-2</v>
      </c>
      <c r="H145" s="332">
        <f>Tabela165[[#This Row],[PREÇO]]+(Tabela165[[#This Row],[PREÇO]]*Tabela165[[#This Row],[+IPI]])</f>
        <v>8.136099999999999</v>
      </c>
      <c r="I145" s="219">
        <f t="shared" si="21"/>
        <v>0</v>
      </c>
      <c r="J145" s="219">
        <f t="shared" si="22"/>
        <v>0</v>
      </c>
      <c r="K145" s="220">
        <f>E145/40</f>
        <v>0</v>
      </c>
      <c r="L145" s="220">
        <v>0.27</v>
      </c>
      <c r="M145" s="220">
        <f t="shared" si="25"/>
        <v>0</v>
      </c>
      <c r="N145" s="221" t="s">
        <v>192</v>
      </c>
    </row>
    <row r="146" spans="1:14" s="110" customFormat="1" ht="15.75">
      <c r="A146" s="116">
        <v>0.04</v>
      </c>
      <c r="B146" s="250" t="s">
        <v>250</v>
      </c>
      <c r="C146" s="199"/>
      <c r="D146" s="187" t="s">
        <v>226</v>
      </c>
      <c r="E146" s="188"/>
      <c r="F146" s="201">
        <v>18.47</v>
      </c>
      <c r="G146" s="195">
        <v>3.2500000000000001E-2</v>
      </c>
      <c r="H146" s="333">
        <f>Tabela165[[#This Row],[PREÇO]]+(Tabela165[[#This Row],[PREÇO]]*Tabela165[[#This Row],[+IPI]])</f>
        <v>19.070274999999999</v>
      </c>
      <c r="I146" s="191">
        <f t="shared" si="21"/>
        <v>0</v>
      </c>
      <c r="J146" s="191">
        <f t="shared" si="22"/>
        <v>0</v>
      </c>
      <c r="K146" s="192">
        <f>E146/20</f>
        <v>0</v>
      </c>
      <c r="L146" s="192">
        <v>0.70299999999999996</v>
      </c>
      <c r="M146" s="192">
        <f t="shared" si="25"/>
        <v>0</v>
      </c>
      <c r="N146" s="223" t="s">
        <v>251</v>
      </c>
    </row>
    <row r="147" spans="1:14" s="110" customFormat="1" ht="15.75">
      <c r="A147" s="116">
        <v>0.04</v>
      </c>
      <c r="B147" s="250" t="s">
        <v>252</v>
      </c>
      <c r="C147" s="199"/>
      <c r="D147" s="187" t="s">
        <v>111</v>
      </c>
      <c r="E147" s="188"/>
      <c r="F147" s="201">
        <v>8.07</v>
      </c>
      <c r="G147" s="195">
        <v>3.2500000000000001E-2</v>
      </c>
      <c r="H147" s="333">
        <f>Tabela165[[#This Row],[PREÇO]]+(Tabela165[[#This Row],[PREÇO]]*Tabela165[[#This Row],[+IPI]])</f>
        <v>8.332275000000001</v>
      </c>
      <c r="I147" s="191">
        <f t="shared" si="21"/>
        <v>0</v>
      </c>
      <c r="J147" s="191">
        <f t="shared" si="22"/>
        <v>0</v>
      </c>
      <c r="K147" s="192">
        <f>E147/40</f>
        <v>0</v>
      </c>
      <c r="L147" s="192">
        <v>0.22</v>
      </c>
      <c r="M147" s="192">
        <f t="shared" si="25"/>
        <v>0</v>
      </c>
      <c r="N147" s="223" t="s">
        <v>251</v>
      </c>
    </row>
    <row r="148" spans="1:14" s="110" customFormat="1" ht="15.75">
      <c r="A148" s="115"/>
      <c r="B148" s="250" t="s">
        <v>253</v>
      </c>
      <c r="C148" s="199"/>
      <c r="D148" s="187" t="s">
        <v>111</v>
      </c>
      <c r="E148" s="188"/>
      <c r="F148" s="209">
        <v>16.170000000000002</v>
      </c>
      <c r="G148" s="195">
        <v>3.2500000000000001E-2</v>
      </c>
      <c r="H148" s="333">
        <f>Tabela165[[#This Row],[PREÇO]]+(Tabela165[[#This Row],[PREÇO]]*Tabela165[[#This Row],[+IPI]])</f>
        <v>16.695525000000004</v>
      </c>
      <c r="I148" s="191">
        <f t="shared" si="21"/>
        <v>0</v>
      </c>
      <c r="J148" s="191">
        <f t="shared" si="22"/>
        <v>0</v>
      </c>
      <c r="K148" s="192">
        <f>E148/20</f>
        <v>0</v>
      </c>
      <c r="L148" s="192">
        <v>0.67500000000000004</v>
      </c>
      <c r="M148" s="192">
        <f t="shared" si="25"/>
        <v>0</v>
      </c>
      <c r="N148" s="223" t="s">
        <v>251</v>
      </c>
    </row>
    <row r="149" spans="1:14" s="111" customFormat="1" ht="15.75">
      <c r="A149" s="122"/>
      <c r="B149" s="224" t="s">
        <v>254</v>
      </c>
      <c r="C149" s="196"/>
      <c r="D149" s="187" t="s">
        <v>111</v>
      </c>
      <c r="E149" s="188"/>
      <c r="F149" s="201">
        <v>17.21</v>
      </c>
      <c r="G149" s="195">
        <v>3.2500000000000001E-2</v>
      </c>
      <c r="H149" s="333">
        <f>Tabela165[[#This Row],[PREÇO]]+(Tabela165[[#This Row],[PREÇO]]*Tabela165[[#This Row],[+IPI]])</f>
        <v>17.769325000000002</v>
      </c>
      <c r="I149" s="191">
        <f t="shared" si="21"/>
        <v>0</v>
      </c>
      <c r="J149" s="191">
        <f t="shared" si="22"/>
        <v>0</v>
      </c>
      <c r="K149" s="192">
        <f>E149/20</f>
        <v>0</v>
      </c>
      <c r="L149" s="192">
        <v>0.67500000000000004</v>
      </c>
      <c r="M149" s="192">
        <f t="shared" si="25"/>
        <v>0</v>
      </c>
      <c r="N149" s="223" t="s">
        <v>251</v>
      </c>
    </row>
    <row r="150" spans="1:14" s="111" customFormat="1" ht="15.75">
      <c r="A150" s="115">
        <v>0.04</v>
      </c>
      <c r="B150" s="250" t="s">
        <v>255</v>
      </c>
      <c r="C150" s="199"/>
      <c r="D150" s="187" t="s">
        <v>111</v>
      </c>
      <c r="E150" s="188"/>
      <c r="F150" s="201">
        <v>18.48</v>
      </c>
      <c r="G150" s="195">
        <v>3.2500000000000001E-2</v>
      </c>
      <c r="H150" s="333">
        <f>Tabela165[[#This Row],[PREÇO]]+(Tabela165[[#This Row],[PREÇO]]*Tabela165[[#This Row],[+IPI]])</f>
        <v>19.0806</v>
      </c>
      <c r="I150" s="191">
        <f t="shared" si="21"/>
        <v>0</v>
      </c>
      <c r="J150" s="191">
        <f t="shared" si="22"/>
        <v>0</v>
      </c>
      <c r="K150" s="192">
        <f>E150/20</f>
        <v>0</v>
      </c>
      <c r="L150" s="192">
        <v>0.68500000000000005</v>
      </c>
      <c r="M150" s="192">
        <f t="shared" si="25"/>
        <v>0</v>
      </c>
      <c r="N150" s="223" t="s">
        <v>256</v>
      </c>
    </row>
    <row r="151" spans="1:14" s="110" customFormat="1" ht="15.75">
      <c r="A151" s="116"/>
      <c r="B151" s="250" t="s">
        <v>257</v>
      </c>
      <c r="C151" s="199"/>
      <c r="D151" s="187" t="s">
        <v>111</v>
      </c>
      <c r="E151" s="188"/>
      <c r="F151" s="201">
        <v>10.4</v>
      </c>
      <c r="G151" s="195">
        <v>3.2500000000000001E-2</v>
      </c>
      <c r="H151" s="333">
        <f>Tabela165[[#This Row],[PREÇO]]+(Tabela165[[#This Row],[PREÇO]]*Tabela165[[#This Row],[+IPI]])</f>
        <v>10.738</v>
      </c>
      <c r="I151" s="191">
        <f t="shared" si="21"/>
        <v>0</v>
      </c>
      <c r="J151" s="191">
        <f t="shared" si="22"/>
        <v>0</v>
      </c>
      <c r="K151" s="192">
        <f>E151/20</f>
        <v>0</v>
      </c>
      <c r="L151" s="192">
        <v>0.54400000000000004</v>
      </c>
      <c r="M151" s="192">
        <f t="shared" si="25"/>
        <v>0</v>
      </c>
      <c r="N151" s="223" t="s">
        <v>256</v>
      </c>
    </row>
    <row r="152" spans="1:14" s="111" customFormat="1" ht="15.75">
      <c r="A152" s="122" t="s">
        <v>258</v>
      </c>
      <c r="B152" s="224" t="s">
        <v>259</v>
      </c>
      <c r="C152" s="196"/>
      <c r="D152" s="187" t="s">
        <v>111</v>
      </c>
      <c r="E152" s="188"/>
      <c r="F152" s="201">
        <v>24.15</v>
      </c>
      <c r="G152" s="195">
        <v>0</v>
      </c>
      <c r="H152" s="333">
        <f>Tabela165[[#This Row],[PREÇO]]+(Tabela165[[#This Row],[PREÇO]]*Tabela165[[#This Row],[+IPI]])</f>
        <v>24.15</v>
      </c>
      <c r="I152" s="191">
        <f t="shared" si="21"/>
        <v>0</v>
      </c>
      <c r="J152" s="191">
        <f t="shared" si="22"/>
        <v>0</v>
      </c>
      <c r="K152" s="192">
        <f>E152/10</f>
        <v>0</v>
      </c>
      <c r="L152" s="192">
        <v>0.93600000000000005</v>
      </c>
      <c r="M152" s="192">
        <f t="shared" si="25"/>
        <v>0</v>
      </c>
      <c r="N152" s="223" t="s">
        <v>144</v>
      </c>
    </row>
    <row r="153" spans="1:14" s="111" customFormat="1" ht="15.75">
      <c r="A153" s="119">
        <v>0.04</v>
      </c>
      <c r="B153" s="224" t="s">
        <v>260</v>
      </c>
      <c r="C153" s="199"/>
      <c r="D153" s="187" t="s">
        <v>111</v>
      </c>
      <c r="E153" s="188"/>
      <c r="F153" s="210">
        <v>7.97</v>
      </c>
      <c r="G153" s="195">
        <v>3.2500000000000001E-2</v>
      </c>
      <c r="H153" s="333">
        <f>Tabela165[[#This Row],[PREÇO]]+(Tabela165[[#This Row],[PREÇO]]*Tabela165[[#This Row],[+IPI]])</f>
        <v>8.229025</v>
      </c>
      <c r="I153" s="191">
        <f t="shared" si="21"/>
        <v>0</v>
      </c>
      <c r="J153" s="191">
        <f t="shared" si="22"/>
        <v>0</v>
      </c>
      <c r="K153" s="192">
        <f>E153/20</f>
        <v>0</v>
      </c>
      <c r="L153" s="192">
        <v>0.57999999999999996</v>
      </c>
      <c r="M153" s="192">
        <f t="shared" si="25"/>
        <v>0</v>
      </c>
      <c r="N153" s="223" t="s">
        <v>251</v>
      </c>
    </row>
    <row r="154" spans="1:14" s="111" customFormat="1" ht="15.75">
      <c r="A154" s="116">
        <v>0.04</v>
      </c>
      <c r="B154" s="250" t="s">
        <v>261</v>
      </c>
      <c r="C154" s="199"/>
      <c r="D154" s="187" t="s">
        <v>226</v>
      </c>
      <c r="E154" s="188"/>
      <c r="F154" s="210">
        <v>11.34</v>
      </c>
      <c r="G154" s="195">
        <v>3.2500000000000001E-2</v>
      </c>
      <c r="H154" s="333">
        <f>Tabela165[[#This Row],[PREÇO]]+(Tabela165[[#This Row],[PREÇO]]*Tabela165[[#This Row],[+IPI]])</f>
        <v>11.708550000000001</v>
      </c>
      <c r="I154" s="191">
        <f t="shared" si="21"/>
        <v>0</v>
      </c>
      <c r="J154" s="191">
        <f t="shared" si="22"/>
        <v>0</v>
      </c>
      <c r="K154" s="192">
        <f>E154/20</f>
        <v>0</v>
      </c>
      <c r="L154" s="192">
        <v>0.57999999999999996</v>
      </c>
      <c r="M154" s="192">
        <f t="shared" si="25"/>
        <v>0</v>
      </c>
      <c r="N154" s="223" t="s">
        <v>251</v>
      </c>
    </row>
    <row r="155" spans="1:14" s="111" customFormat="1" ht="15.75">
      <c r="A155" s="116">
        <v>0.04</v>
      </c>
      <c r="B155" s="250" t="s">
        <v>262</v>
      </c>
      <c r="C155" s="199"/>
      <c r="D155" s="187" t="s">
        <v>111</v>
      </c>
      <c r="E155" s="188"/>
      <c r="F155" s="210">
        <v>4.74</v>
      </c>
      <c r="G155" s="195">
        <v>3.2500000000000001E-2</v>
      </c>
      <c r="H155" s="333">
        <f>Tabela165[[#This Row],[PREÇO]]+(Tabela165[[#This Row],[PREÇO]]*Tabela165[[#This Row],[+IPI]])</f>
        <v>4.89405</v>
      </c>
      <c r="I155" s="191">
        <f t="shared" si="21"/>
        <v>0</v>
      </c>
      <c r="J155" s="191">
        <f t="shared" si="22"/>
        <v>0</v>
      </c>
      <c r="K155" s="192">
        <f>E155/50</f>
        <v>0</v>
      </c>
      <c r="L155" s="192">
        <v>0.218</v>
      </c>
      <c r="M155" s="192">
        <f t="shared" si="25"/>
        <v>0</v>
      </c>
      <c r="N155" s="223" t="s">
        <v>251</v>
      </c>
    </row>
    <row r="156" spans="1:14" s="111" customFormat="1" ht="15.75">
      <c r="A156" s="116">
        <v>0.04</v>
      </c>
      <c r="B156" s="250" t="s">
        <v>263</v>
      </c>
      <c r="C156" s="199"/>
      <c r="D156" s="187" t="s">
        <v>226</v>
      </c>
      <c r="E156" s="188"/>
      <c r="F156" s="210">
        <v>13.86</v>
      </c>
      <c r="G156" s="195">
        <v>3.2500000000000001E-2</v>
      </c>
      <c r="H156" s="333">
        <f>Tabela165[[#This Row],[PREÇO]]+(Tabela165[[#This Row],[PREÇO]]*Tabela165[[#This Row],[+IPI]])</f>
        <v>14.310449999999999</v>
      </c>
      <c r="I156" s="191">
        <f t="shared" si="21"/>
        <v>0</v>
      </c>
      <c r="J156" s="191">
        <f t="shared" si="22"/>
        <v>0</v>
      </c>
      <c r="K156" s="192">
        <f>E156/20</f>
        <v>0</v>
      </c>
      <c r="L156" s="192">
        <v>0.73199999999999998</v>
      </c>
      <c r="M156" s="192">
        <f t="shared" si="25"/>
        <v>0</v>
      </c>
      <c r="N156" s="223" t="s">
        <v>251</v>
      </c>
    </row>
    <row r="157" spans="1:14" s="111" customFormat="1" ht="15.75">
      <c r="A157" s="116">
        <v>0.04</v>
      </c>
      <c r="B157" s="250" t="s">
        <v>264</v>
      </c>
      <c r="C157" s="199"/>
      <c r="D157" s="187" t="s">
        <v>111</v>
      </c>
      <c r="E157" s="188"/>
      <c r="F157" s="210">
        <v>10.97</v>
      </c>
      <c r="G157" s="195">
        <v>3.2500000000000001E-2</v>
      </c>
      <c r="H157" s="333">
        <f>Tabela165[[#This Row],[PREÇO]]+(Tabela165[[#This Row],[PREÇO]]*Tabela165[[#This Row],[+IPI]])</f>
        <v>11.326525</v>
      </c>
      <c r="I157" s="191">
        <f t="shared" si="21"/>
        <v>0</v>
      </c>
      <c r="J157" s="191">
        <f t="shared" si="22"/>
        <v>0</v>
      </c>
      <c r="K157" s="192">
        <f>E157/50</f>
        <v>0</v>
      </c>
      <c r="L157" s="192">
        <v>0.3</v>
      </c>
      <c r="M157" s="192">
        <f t="shared" si="25"/>
        <v>0</v>
      </c>
      <c r="N157" s="223" t="s">
        <v>265</v>
      </c>
    </row>
    <row r="158" spans="1:14" s="111" customFormat="1" ht="15.75">
      <c r="A158" s="116">
        <v>0.04</v>
      </c>
      <c r="B158" s="250" t="s">
        <v>266</v>
      </c>
      <c r="C158" s="199"/>
      <c r="D158" s="187" t="s">
        <v>111</v>
      </c>
      <c r="E158" s="188"/>
      <c r="F158" s="210">
        <v>11.43</v>
      </c>
      <c r="G158" s="195">
        <v>3.2500000000000001E-2</v>
      </c>
      <c r="H158" s="333">
        <f>Tabela165[[#This Row],[PREÇO]]+(Tabela165[[#This Row],[PREÇO]]*Tabela165[[#This Row],[+IPI]])</f>
        <v>11.801475</v>
      </c>
      <c r="I158" s="191">
        <f t="shared" ref="I158:I189" si="26">E158*F158</f>
        <v>0</v>
      </c>
      <c r="J158" s="191">
        <f t="shared" ref="J158:J189" si="27">I158*(1+G158)</f>
        <v>0</v>
      </c>
      <c r="K158" s="192">
        <f>E158/25</f>
        <v>0</v>
      </c>
      <c r="L158" s="192">
        <v>0.45</v>
      </c>
      <c r="M158" s="192">
        <f t="shared" si="25"/>
        <v>0</v>
      </c>
      <c r="N158" s="223" t="s">
        <v>121</v>
      </c>
    </row>
    <row r="159" spans="1:14" s="111" customFormat="1" ht="15.75">
      <c r="A159" s="122">
        <v>0.04</v>
      </c>
      <c r="B159" s="225" t="s">
        <v>267</v>
      </c>
      <c r="C159" s="236"/>
      <c r="D159" s="227" t="s">
        <v>111</v>
      </c>
      <c r="E159" s="228"/>
      <c r="F159" s="248">
        <v>2.89</v>
      </c>
      <c r="G159" s="238">
        <v>3.2500000000000001E-2</v>
      </c>
      <c r="H159" s="334">
        <f>Tabela165[[#This Row],[PREÇO]]+(Tabela165[[#This Row],[PREÇO]]*Tabela165[[#This Row],[+IPI]])</f>
        <v>2.9839250000000002</v>
      </c>
      <c r="I159" s="231">
        <f t="shared" si="26"/>
        <v>0</v>
      </c>
      <c r="J159" s="231">
        <f t="shared" si="27"/>
        <v>0</v>
      </c>
      <c r="K159" s="232">
        <f>E159/240</f>
        <v>0</v>
      </c>
      <c r="L159" s="232">
        <v>0.08</v>
      </c>
      <c r="M159" s="232">
        <f t="shared" si="25"/>
        <v>0</v>
      </c>
      <c r="N159" s="233" t="s">
        <v>268</v>
      </c>
    </row>
    <row r="160" spans="1:14" s="111" customFormat="1" ht="15.75">
      <c r="A160" s="120">
        <v>0.04</v>
      </c>
      <c r="B160" s="243" t="s">
        <v>269</v>
      </c>
      <c r="C160" s="244"/>
      <c r="D160" s="215" t="s">
        <v>111</v>
      </c>
      <c r="E160" s="216"/>
      <c r="F160" s="234">
        <v>17.440000000000001</v>
      </c>
      <c r="G160" s="235">
        <v>9.7500000000000003E-2</v>
      </c>
      <c r="H160" s="332">
        <f>Tabela165[[#This Row],[PREÇO]]+(Tabela165[[#This Row],[PREÇO]]*Tabela165[[#This Row],[+IPI]])</f>
        <v>19.1404</v>
      </c>
      <c r="I160" s="219">
        <f t="shared" si="26"/>
        <v>0</v>
      </c>
      <c r="J160" s="219">
        <f t="shared" si="27"/>
        <v>0</v>
      </c>
      <c r="K160" s="220">
        <f>E160/60</f>
        <v>0</v>
      </c>
      <c r="L160" s="220">
        <v>0.3</v>
      </c>
      <c r="M160" s="220">
        <f t="shared" si="25"/>
        <v>0</v>
      </c>
      <c r="N160" s="221" t="s">
        <v>270</v>
      </c>
    </row>
    <row r="161" spans="1:14" s="111" customFormat="1" ht="15.75">
      <c r="A161" s="116">
        <v>0.04</v>
      </c>
      <c r="B161" s="251" t="s">
        <v>271</v>
      </c>
      <c r="C161" s="252"/>
      <c r="D161" s="227" t="s">
        <v>111</v>
      </c>
      <c r="E161" s="228"/>
      <c r="F161" s="285">
        <v>19.059999999999999</v>
      </c>
      <c r="G161" s="238">
        <v>9.7500000000000003E-2</v>
      </c>
      <c r="H161" s="334">
        <f>Tabela165[[#This Row],[PREÇO]]+(Tabela165[[#This Row],[PREÇO]]*Tabela165[[#This Row],[+IPI]])</f>
        <v>20.91835</v>
      </c>
      <c r="I161" s="231">
        <f t="shared" si="26"/>
        <v>0</v>
      </c>
      <c r="J161" s="231">
        <f t="shared" si="27"/>
        <v>0</v>
      </c>
      <c r="K161" s="232">
        <f>E161/60</f>
        <v>0</v>
      </c>
      <c r="L161" s="232">
        <v>0.35499999999999998</v>
      </c>
      <c r="M161" s="232">
        <f t="shared" si="25"/>
        <v>0</v>
      </c>
      <c r="N161" s="233" t="s">
        <v>270</v>
      </c>
    </row>
    <row r="162" spans="1:14" s="110" customFormat="1" ht="15.75">
      <c r="A162" s="115">
        <v>0.04</v>
      </c>
      <c r="B162" s="243" t="s">
        <v>272</v>
      </c>
      <c r="C162" s="244"/>
      <c r="D162" s="215" t="s">
        <v>111</v>
      </c>
      <c r="E162" s="216"/>
      <c r="F162" s="284">
        <v>19.52</v>
      </c>
      <c r="G162" s="235">
        <v>3.2500000000000001E-2</v>
      </c>
      <c r="H162" s="332">
        <f>Tabela165[[#This Row],[PREÇO]]+(Tabela165[[#This Row],[PREÇO]]*Tabela165[[#This Row],[+IPI]])</f>
        <v>20.154399999999999</v>
      </c>
      <c r="I162" s="219">
        <f t="shared" si="26"/>
        <v>0</v>
      </c>
      <c r="J162" s="219">
        <f t="shared" si="27"/>
        <v>0</v>
      </c>
      <c r="K162" s="220">
        <f>E162/20</f>
        <v>0</v>
      </c>
      <c r="L162" s="220">
        <v>0.64</v>
      </c>
      <c r="M162" s="220">
        <f t="shared" si="25"/>
        <v>0</v>
      </c>
      <c r="N162" s="221" t="s">
        <v>251</v>
      </c>
    </row>
    <row r="163" spans="1:14" s="111" customFormat="1" ht="15.75">
      <c r="A163" s="118"/>
      <c r="B163" s="251" t="s">
        <v>273</v>
      </c>
      <c r="C163" s="252"/>
      <c r="D163" s="227" t="s">
        <v>111</v>
      </c>
      <c r="E163" s="228"/>
      <c r="F163" s="248">
        <v>21.37</v>
      </c>
      <c r="G163" s="238">
        <v>3.2500000000000001E-2</v>
      </c>
      <c r="H163" s="334">
        <f>Tabela165[[#This Row],[PREÇO]]+(Tabela165[[#This Row],[PREÇO]]*Tabela165[[#This Row],[+IPI]])</f>
        <v>22.064525</v>
      </c>
      <c r="I163" s="231">
        <f t="shared" si="26"/>
        <v>0</v>
      </c>
      <c r="J163" s="231">
        <f t="shared" si="27"/>
        <v>0</v>
      </c>
      <c r="K163" s="232">
        <f>E163/40</f>
        <v>0</v>
      </c>
      <c r="L163" s="232">
        <v>0.68500000000000005</v>
      </c>
      <c r="M163" s="232">
        <f t="shared" si="25"/>
        <v>0</v>
      </c>
      <c r="N163" s="233" t="s">
        <v>268</v>
      </c>
    </row>
    <row r="164" spans="1:14" s="111" customFormat="1" ht="15.75">
      <c r="A164" s="121">
        <v>0.04</v>
      </c>
      <c r="B164" s="286" t="s">
        <v>274</v>
      </c>
      <c r="C164" s="287"/>
      <c r="D164" s="288" t="s">
        <v>111</v>
      </c>
      <c r="E164" s="289"/>
      <c r="F164" s="290">
        <v>17.329999999999998</v>
      </c>
      <c r="G164" s="291">
        <v>9.7500000000000003E-2</v>
      </c>
      <c r="H164" s="338">
        <f>Tabela165[[#This Row],[PREÇO]]+(Tabela165[[#This Row],[PREÇO]]*Tabela165[[#This Row],[+IPI]])</f>
        <v>19.019674999999999</v>
      </c>
      <c r="I164" s="292">
        <f t="shared" si="26"/>
        <v>0</v>
      </c>
      <c r="J164" s="292">
        <f t="shared" si="27"/>
        <v>0</v>
      </c>
      <c r="K164" s="293">
        <f>E164/50</f>
        <v>0</v>
      </c>
      <c r="L164" s="293">
        <f>0.12</f>
        <v>0.12</v>
      </c>
      <c r="M164" s="293">
        <f t="shared" si="25"/>
        <v>0</v>
      </c>
      <c r="N164" s="294" t="s">
        <v>275</v>
      </c>
    </row>
    <row r="165" spans="1:14" s="110" customFormat="1" ht="15.75">
      <c r="A165" s="116"/>
      <c r="B165" s="243" t="s">
        <v>276</v>
      </c>
      <c r="C165" s="244"/>
      <c r="D165" s="215" t="s">
        <v>111</v>
      </c>
      <c r="E165" s="216"/>
      <c r="F165" s="246">
        <v>7.25</v>
      </c>
      <c r="G165" s="218">
        <v>0</v>
      </c>
      <c r="H165" s="332">
        <f>Tabela165[[#This Row],[PREÇO]]+(Tabela165[[#This Row],[PREÇO]]*Tabela165[[#This Row],[+IPI]])</f>
        <v>7.25</v>
      </c>
      <c r="I165" s="219">
        <f t="shared" si="26"/>
        <v>0</v>
      </c>
      <c r="J165" s="219">
        <f t="shared" si="27"/>
        <v>0</v>
      </c>
      <c r="K165" s="220">
        <f t="shared" ref="K165:K172" si="28">E165/40</f>
        <v>0</v>
      </c>
      <c r="L165" s="220">
        <v>0.23499999999999999</v>
      </c>
      <c r="M165" s="220">
        <f t="shared" si="25"/>
        <v>0</v>
      </c>
      <c r="N165" s="221" t="s">
        <v>144</v>
      </c>
    </row>
    <row r="166" spans="1:14" s="110" customFormat="1" ht="15.75">
      <c r="A166" s="116"/>
      <c r="B166" s="250" t="s">
        <v>277</v>
      </c>
      <c r="C166" s="199"/>
      <c r="D166" s="187" t="s">
        <v>111</v>
      </c>
      <c r="E166" s="188"/>
      <c r="F166" s="201">
        <v>7.25</v>
      </c>
      <c r="G166" s="190">
        <v>0</v>
      </c>
      <c r="H166" s="333">
        <f>Tabela165[[#This Row],[PREÇO]]+(Tabela165[[#This Row],[PREÇO]]*Tabela165[[#This Row],[+IPI]])</f>
        <v>7.25</v>
      </c>
      <c r="I166" s="191">
        <f t="shared" si="26"/>
        <v>0</v>
      </c>
      <c r="J166" s="191">
        <f t="shared" si="27"/>
        <v>0</v>
      </c>
      <c r="K166" s="192">
        <f t="shared" si="28"/>
        <v>0</v>
      </c>
      <c r="L166" s="192">
        <v>0.23499999999999999</v>
      </c>
      <c r="M166" s="192">
        <f t="shared" si="25"/>
        <v>0</v>
      </c>
      <c r="N166" s="223" t="s">
        <v>144</v>
      </c>
    </row>
    <row r="167" spans="1:14" s="110" customFormat="1" ht="15.75">
      <c r="A167" s="116"/>
      <c r="B167" s="250" t="s">
        <v>278</v>
      </c>
      <c r="C167" s="199"/>
      <c r="D167" s="187" t="s">
        <v>111</v>
      </c>
      <c r="E167" s="188"/>
      <c r="F167" s="201">
        <v>7.25</v>
      </c>
      <c r="G167" s="190">
        <v>0</v>
      </c>
      <c r="H167" s="333">
        <f>Tabela165[[#This Row],[PREÇO]]+(Tabela165[[#This Row],[PREÇO]]*Tabela165[[#This Row],[+IPI]])</f>
        <v>7.25</v>
      </c>
      <c r="I167" s="191">
        <f t="shared" si="26"/>
        <v>0</v>
      </c>
      <c r="J167" s="191">
        <f t="shared" si="27"/>
        <v>0</v>
      </c>
      <c r="K167" s="192">
        <f t="shared" si="28"/>
        <v>0</v>
      </c>
      <c r="L167" s="192">
        <v>0.23499999999999999</v>
      </c>
      <c r="M167" s="192">
        <f t="shared" si="25"/>
        <v>0</v>
      </c>
      <c r="N167" s="223" t="s">
        <v>144</v>
      </c>
    </row>
    <row r="168" spans="1:14" s="110" customFormat="1" ht="15.75">
      <c r="A168" s="116"/>
      <c r="B168" s="250" t="s">
        <v>279</v>
      </c>
      <c r="C168" s="199"/>
      <c r="D168" s="187" t="s">
        <v>111</v>
      </c>
      <c r="E168" s="188"/>
      <c r="F168" s="201">
        <v>7.25</v>
      </c>
      <c r="G168" s="190">
        <v>0</v>
      </c>
      <c r="H168" s="333">
        <f>Tabela165[[#This Row],[PREÇO]]+(Tabela165[[#This Row],[PREÇO]]*Tabela165[[#This Row],[+IPI]])</f>
        <v>7.25</v>
      </c>
      <c r="I168" s="191">
        <f t="shared" si="26"/>
        <v>0</v>
      </c>
      <c r="J168" s="191">
        <f t="shared" si="27"/>
        <v>0</v>
      </c>
      <c r="K168" s="192">
        <f t="shared" si="28"/>
        <v>0</v>
      </c>
      <c r="L168" s="192">
        <v>0.23499999999999999</v>
      </c>
      <c r="M168" s="192">
        <f t="shared" si="25"/>
        <v>0</v>
      </c>
      <c r="N168" s="223" t="s">
        <v>144</v>
      </c>
    </row>
    <row r="169" spans="1:14" s="110" customFormat="1" ht="15.75">
      <c r="A169" s="116"/>
      <c r="B169" s="250" t="s">
        <v>280</v>
      </c>
      <c r="C169" s="199"/>
      <c r="D169" s="187" t="s">
        <v>111</v>
      </c>
      <c r="E169" s="188"/>
      <c r="F169" s="201">
        <v>7.25</v>
      </c>
      <c r="G169" s="190">
        <v>0</v>
      </c>
      <c r="H169" s="333">
        <f>Tabela165[[#This Row],[PREÇO]]+(Tabela165[[#This Row],[PREÇO]]*Tabela165[[#This Row],[+IPI]])</f>
        <v>7.25</v>
      </c>
      <c r="I169" s="191">
        <f t="shared" si="26"/>
        <v>0</v>
      </c>
      <c r="J169" s="191">
        <f t="shared" si="27"/>
        <v>0</v>
      </c>
      <c r="K169" s="192">
        <f t="shared" si="28"/>
        <v>0</v>
      </c>
      <c r="L169" s="192">
        <v>0.23499999999999999</v>
      </c>
      <c r="M169" s="192">
        <f t="shared" si="25"/>
        <v>0</v>
      </c>
      <c r="N169" s="223" t="s">
        <v>144</v>
      </c>
    </row>
    <row r="170" spans="1:14" s="110" customFormat="1" ht="15.75">
      <c r="A170" s="116"/>
      <c r="B170" s="250" t="s">
        <v>281</v>
      </c>
      <c r="C170" s="199"/>
      <c r="D170" s="187" t="s">
        <v>111</v>
      </c>
      <c r="E170" s="188"/>
      <c r="F170" s="201">
        <v>7.25</v>
      </c>
      <c r="G170" s="190">
        <v>0</v>
      </c>
      <c r="H170" s="333">
        <f>Tabela165[[#This Row],[PREÇO]]+(Tabela165[[#This Row],[PREÇO]]*Tabela165[[#This Row],[+IPI]])</f>
        <v>7.25</v>
      </c>
      <c r="I170" s="191">
        <f t="shared" si="26"/>
        <v>0</v>
      </c>
      <c r="J170" s="191">
        <f t="shared" si="27"/>
        <v>0</v>
      </c>
      <c r="K170" s="192">
        <f t="shared" si="28"/>
        <v>0</v>
      </c>
      <c r="L170" s="192">
        <v>0.23499999999999999</v>
      </c>
      <c r="M170" s="192">
        <f t="shared" si="25"/>
        <v>0</v>
      </c>
      <c r="N170" s="223" t="s">
        <v>144</v>
      </c>
    </row>
    <row r="171" spans="1:14" s="110" customFormat="1" ht="15.75">
      <c r="A171" s="116"/>
      <c r="B171" s="250" t="s">
        <v>282</v>
      </c>
      <c r="C171" s="199"/>
      <c r="D171" s="187" t="s">
        <v>111</v>
      </c>
      <c r="E171" s="188"/>
      <c r="F171" s="201">
        <v>7.25</v>
      </c>
      <c r="G171" s="190">
        <v>0</v>
      </c>
      <c r="H171" s="333">
        <f>Tabela165[[#This Row],[PREÇO]]+(Tabela165[[#This Row],[PREÇO]]*Tabela165[[#This Row],[+IPI]])</f>
        <v>7.25</v>
      </c>
      <c r="I171" s="191">
        <f t="shared" si="26"/>
        <v>0</v>
      </c>
      <c r="J171" s="191">
        <f t="shared" si="27"/>
        <v>0</v>
      </c>
      <c r="K171" s="192">
        <f t="shared" si="28"/>
        <v>0</v>
      </c>
      <c r="L171" s="192">
        <v>0.23499999999999999</v>
      </c>
      <c r="M171" s="192">
        <f t="shared" si="25"/>
        <v>0</v>
      </c>
      <c r="N171" s="223" t="s">
        <v>144</v>
      </c>
    </row>
    <row r="172" spans="1:14" s="110" customFormat="1" ht="15.75">
      <c r="A172" s="117"/>
      <c r="B172" s="251" t="s">
        <v>283</v>
      </c>
      <c r="C172" s="252"/>
      <c r="D172" s="227" t="s">
        <v>111</v>
      </c>
      <c r="E172" s="228"/>
      <c r="F172" s="248">
        <v>7.25</v>
      </c>
      <c r="G172" s="230">
        <v>0</v>
      </c>
      <c r="H172" s="334">
        <f>Tabela165[[#This Row],[PREÇO]]+(Tabela165[[#This Row],[PREÇO]]*Tabela165[[#This Row],[+IPI]])</f>
        <v>7.25</v>
      </c>
      <c r="I172" s="231">
        <f t="shared" si="26"/>
        <v>0</v>
      </c>
      <c r="J172" s="231">
        <f t="shared" si="27"/>
        <v>0</v>
      </c>
      <c r="K172" s="232">
        <f t="shared" si="28"/>
        <v>0</v>
      </c>
      <c r="L172" s="232">
        <v>0.23499999999999999</v>
      </c>
      <c r="M172" s="232">
        <f t="shared" si="25"/>
        <v>0</v>
      </c>
      <c r="N172" s="233" t="s">
        <v>144</v>
      </c>
    </row>
    <row r="173" spans="1:14" s="110" customFormat="1" ht="15.75">
      <c r="A173" s="116"/>
      <c r="B173" s="243" t="s">
        <v>284</v>
      </c>
      <c r="C173" s="244"/>
      <c r="D173" s="215" t="s">
        <v>111</v>
      </c>
      <c r="E173" s="216"/>
      <c r="F173" s="246">
        <v>25.2</v>
      </c>
      <c r="G173" s="218">
        <v>0</v>
      </c>
      <c r="H173" s="332">
        <f>Tabela165[[#This Row],[PREÇO]]+(Tabela165[[#This Row],[PREÇO]]*Tabela165[[#This Row],[+IPI]])</f>
        <v>25.2</v>
      </c>
      <c r="I173" s="219">
        <f t="shared" si="26"/>
        <v>0</v>
      </c>
      <c r="J173" s="219">
        <f t="shared" si="27"/>
        <v>0</v>
      </c>
      <c r="K173" s="220">
        <f t="shared" ref="K173:K179" si="29">E173/10</f>
        <v>0</v>
      </c>
      <c r="L173" s="220">
        <v>0.93600000000000005</v>
      </c>
      <c r="M173" s="220">
        <f t="shared" si="25"/>
        <v>0</v>
      </c>
      <c r="N173" s="221" t="s">
        <v>144</v>
      </c>
    </row>
    <row r="174" spans="1:14" s="110" customFormat="1" ht="15.75">
      <c r="A174" s="116"/>
      <c r="B174" s="250" t="s">
        <v>285</v>
      </c>
      <c r="C174" s="199"/>
      <c r="D174" s="187" t="s">
        <v>111</v>
      </c>
      <c r="E174" s="188"/>
      <c r="F174" s="201">
        <v>25.2</v>
      </c>
      <c r="G174" s="190">
        <v>0</v>
      </c>
      <c r="H174" s="333">
        <f>Tabela165[[#This Row],[PREÇO]]+(Tabela165[[#This Row],[PREÇO]]*Tabela165[[#This Row],[+IPI]])</f>
        <v>25.2</v>
      </c>
      <c r="I174" s="191">
        <f t="shared" si="26"/>
        <v>0</v>
      </c>
      <c r="J174" s="191">
        <f t="shared" si="27"/>
        <v>0</v>
      </c>
      <c r="K174" s="192">
        <f t="shared" si="29"/>
        <v>0</v>
      </c>
      <c r="L174" s="192">
        <v>0.93600000000000005</v>
      </c>
      <c r="M174" s="192">
        <f t="shared" si="25"/>
        <v>0</v>
      </c>
      <c r="N174" s="223" t="s">
        <v>144</v>
      </c>
    </row>
    <row r="175" spans="1:14" s="110" customFormat="1" ht="15.75">
      <c r="A175" s="116"/>
      <c r="B175" s="250" t="s">
        <v>286</v>
      </c>
      <c r="C175" s="199"/>
      <c r="D175" s="187" t="s">
        <v>111</v>
      </c>
      <c r="E175" s="188"/>
      <c r="F175" s="201">
        <v>25.2</v>
      </c>
      <c r="G175" s="190">
        <v>0</v>
      </c>
      <c r="H175" s="333">
        <f>Tabela165[[#This Row],[PREÇO]]+(Tabela165[[#This Row],[PREÇO]]*Tabela165[[#This Row],[+IPI]])</f>
        <v>25.2</v>
      </c>
      <c r="I175" s="191">
        <f t="shared" si="26"/>
        <v>0</v>
      </c>
      <c r="J175" s="191">
        <f t="shared" si="27"/>
        <v>0</v>
      </c>
      <c r="K175" s="192">
        <f t="shared" si="29"/>
        <v>0</v>
      </c>
      <c r="L175" s="192">
        <v>0.93600000000000005</v>
      </c>
      <c r="M175" s="192">
        <f t="shared" si="25"/>
        <v>0</v>
      </c>
      <c r="N175" s="223" t="s">
        <v>144</v>
      </c>
    </row>
    <row r="176" spans="1:14" s="110" customFormat="1" ht="15.75">
      <c r="A176" s="116"/>
      <c r="B176" s="250" t="s">
        <v>287</v>
      </c>
      <c r="C176" s="199"/>
      <c r="D176" s="187" t="s">
        <v>111</v>
      </c>
      <c r="E176" s="188"/>
      <c r="F176" s="201">
        <v>25.2</v>
      </c>
      <c r="G176" s="190">
        <v>0</v>
      </c>
      <c r="H176" s="333">
        <f>Tabela165[[#This Row],[PREÇO]]+(Tabela165[[#This Row],[PREÇO]]*Tabela165[[#This Row],[+IPI]])</f>
        <v>25.2</v>
      </c>
      <c r="I176" s="191">
        <f t="shared" si="26"/>
        <v>0</v>
      </c>
      <c r="J176" s="191">
        <f t="shared" si="27"/>
        <v>0</v>
      </c>
      <c r="K176" s="192">
        <f t="shared" si="29"/>
        <v>0</v>
      </c>
      <c r="L176" s="192">
        <v>0.93600000000000005</v>
      </c>
      <c r="M176" s="192">
        <f t="shared" si="25"/>
        <v>0</v>
      </c>
      <c r="N176" s="223" t="s">
        <v>144</v>
      </c>
    </row>
    <row r="177" spans="1:14" s="110" customFormat="1" ht="15.75">
      <c r="A177" s="116"/>
      <c r="B177" s="250" t="s">
        <v>288</v>
      </c>
      <c r="C177" s="199"/>
      <c r="D177" s="187" t="s">
        <v>111</v>
      </c>
      <c r="E177" s="188"/>
      <c r="F177" s="201">
        <v>25.2</v>
      </c>
      <c r="G177" s="190">
        <v>0</v>
      </c>
      <c r="H177" s="333">
        <f>Tabela165[[#This Row],[PREÇO]]+(Tabela165[[#This Row],[PREÇO]]*Tabela165[[#This Row],[+IPI]])</f>
        <v>25.2</v>
      </c>
      <c r="I177" s="191">
        <f t="shared" si="26"/>
        <v>0</v>
      </c>
      <c r="J177" s="191">
        <f t="shared" si="27"/>
        <v>0</v>
      </c>
      <c r="K177" s="192">
        <f t="shared" si="29"/>
        <v>0</v>
      </c>
      <c r="L177" s="192">
        <v>0.93600000000000005</v>
      </c>
      <c r="M177" s="192">
        <f t="shared" si="25"/>
        <v>0</v>
      </c>
      <c r="N177" s="223" t="s">
        <v>144</v>
      </c>
    </row>
    <row r="178" spans="1:14" s="110" customFormat="1" ht="15.75">
      <c r="A178" s="116"/>
      <c r="B178" s="250" t="s">
        <v>289</v>
      </c>
      <c r="C178" s="199"/>
      <c r="D178" s="187" t="s">
        <v>111</v>
      </c>
      <c r="E178" s="188"/>
      <c r="F178" s="201">
        <v>25.2</v>
      </c>
      <c r="G178" s="190">
        <v>0</v>
      </c>
      <c r="H178" s="333">
        <f>Tabela165[[#This Row],[PREÇO]]+(Tabela165[[#This Row],[PREÇO]]*Tabela165[[#This Row],[+IPI]])</f>
        <v>25.2</v>
      </c>
      <c r="I178" s="191">
        <f t="shared" si="26"/>
        <v>0</v>
      </c>
      <c r="J178" s="191">
        <f t="shared" si="27"/>
        <v>0</v>
      </c>
      <c r="K178" s="192">
        <f t="shared" si="29"/>
        <v>0</v>
      </c>
      <c r="L178" s="192">
        <v>0.93600000000000005</v>
      </c>
      <c r="M178" s="192">
        <f t="shared" si="25"/>
        <v>0</v>
      </c>
      <c r="N178" s="223" t="s">
        <v>144</v>
      </c>
    </row>
    <row r="179" spans="1:14" s="110" customFormat="1" ht="15.75">
      <c r="A179" s="117"/>
      <c r="B179" s="250" t="s">
        <v>290</v>
      </c>
      <c r="C179" s="199"/>
      <c r="D179" s="187" t="s">
        <v>111</v>
      </c>
      <c r="E179" s="188"/>
      <c r="F179" s="201">
        <v>25.2</v>
      </c>
      <c r="G179" s="190">
        <v>0</v>
      </c>
      <c r="H179" s="333">
        <f>Tabela165[[#This Row],[PREÇO]]+(Tabela165[[#This Row],[PREÇO]]*Tabela165[[#This Row],[+IPI]])</f>
        <v>25.2</v>
      </c>
      <c r="I179" s="191">
        <f t="shared" si="26"/>
        <v>0</v>
      </c>
      <c r="J179" s="191">
        <f t="shared" si="27"/>
        <v>0</v>
      </c>
      <c r="K179" s="192">
        <f t="shared" si="29"/>
        <v>0</v>
      </c>
      <c r="L179" s="192">
        <v>0.93600000000000005</v>
      </c>
      <c r="M179" s="192">
        <f t="shared" si="25"/>
        <v>0</v>
      </c>
      <c r="N179" s="223" t="s">
        <v>144</v>
      </c>
    </row>
    <row r="180" spans="1:14" s="110" customFormat="1" ht="15.75">
      <c r="A180" s="116">
        <v>0.04</v>
      </c>
      <c r="B180" s="251" t="s">
        <v>291</v>
      </c>
      <c r="C180" s="252"/>
      <c r="D180" s="227" t="s">
        <v>116</v>
      </c>
      <c r="E180" s="228"/>
      <c r="F180" s="248">
        <v>10.28</v>
      </c>
      <c r="G180" s="230">
        <v>0</v>
      </c>
      <c r="H180" s="334">
        <f>Tabela165[[#This Row],[PREÇO]]+(Tabela165[[#This Row],[PREÇO]]*Tabela165[[#This Row],[+IPI]])</f>
        <v>10.28</v>
      </c>
      <c r="I180" s="231">
        <f t="shared" si="26"/>
        <v>0</v>
      </c>
      <c r="J180" s="231">
        <f t="shared" si="27"/>
        <v>0</v>
      </c>
      <c r="K180" s="232">
        <f>E180/50</f>
        <v>0</v>
      </c>
      <c r="L180" s="232">
        <v>0.23449999999999999</v>
      </c>
      <c r="M180" s="232">
        <f t="shared" si="25"/>
        <v>0</v>
      </c>
      <c r="N180" s="233" t="s">
        <v>192</v>
      </c>
    </row>
    <row r="181" spans="1:14" s="110" customFormat="1" ht="15.75">
      <c r="A181" s="116">
        <v>0.04</v>
      </c>
      <c r="B181" s="243" t="s">
        <v>292</v>
      </c>
      <c r="C181" s="244"/>
      <c r="D181" s="215" t="s">
        <v>116</v>
      </c>
      <c r="E181" s="216"/>
      <c r="F181" s="246">
        <v>10.28</v>
      </c>
      <c r="G181" s="218">
        <v>0</v>
      </c>
      <c r="H181" s="332">
        <f>Tabela165[[#This Row],[PREÇO]]+(Tabela165[[#This Row],[PREÇO]]*Tabela165[[#This Row],[+IPI]])</f>
        <v>10.28</v>
      </c>
      <c r="I181" s="219">
        <f t="shared" si="26"/>
        <v>0</v>
      </c>
      <c r="J181" s="219">
        <f t="shared" si="27"/>
        <v>0</v>
      </c>
      <c r="K181" s="220">
        <f>E181/50</f>
        <v>0</v>
      </c>
      <c r="L181" s="220">
        <v>0.23449999999999999</v>
      </c>
      <c r="M181" s="220">
        <f t="shared" si="25"/>
        <v>0</v>
      </c>
      <c r="N181" s="221" t="s">
        <v>192</v>
      </c>
    </row>
    <row r="182" spans="1:14" s="110" customFormat="1" ht="15.75">
      <c r="A182" s="116">
        <v>0.04</v>
      </c>
      <c r="B182" s="250" t="s">
        <v>293</v>
      </c>
      <c r="C182" s="199"/>
      <c r="D182" s="187" t="s">
        <v>116</v>
      </c>
      <c r="E182" s="188"/>
      <c r="F182" s="201">
        <v>10.28</v>
      </c>
      <c r="G182" s="190">
        <v>0</v>
      </c>
      <c r="H182" s="333">
        <f>Tabela165[[#This Row],[PREÇO]]+(Tabela165[[#This Row],[PREÇO]]*Tabela165[[#This Row],[+IPI]])</f>
        <v>10.28</v>
      </c>
      <c r="I182" s="191">
        <f t="shared" si="26"/>
        <v>0</v>
      </c>
      <c r="J182" s="191">
        <f t="shared" si="27"/>
        <v>0</v>
      </c>
      <c r="K182" s="192">
        <f>E182/50</f>
        <v>0</v>
      </c>
      <c r="L182" s="192">
        <v>0.23449999999999999</v>
      </c>
      <c r="M182" s="192">
        <f t="shared" si="25"/>
        <v>0</v>
      </c>
      <c r="N182" s="223" t="s">
        <v>192</v>
      </c>
    </row>
    <row r="183" spans="1:14" s="110" customFormat="1" ht="15.75">
      <c r="A183" s="116">
        <v>0.04</v>
      </c>
      <c r="B183" s="250" t="s">
        <v>294</v>
      </c>
      <c r="C183" s="199"/>
      <c r="D183" s="187" t="s">
        <v>116</v>
      </c>
      <c r="E183" s="188"/>
      <c r="F183" s="201">
        <v>10.28</v>
      </c>
      <c r="G183" s="190">
        <v>0</v>
      </c>
      <c r="H183" s="333">
        <f>Tabela165[[#This Row],[PREÇO]]+(Tabela165[[#This Row],[PREÇO]]*Tabela165[[#This Row],[+IPI]])</f>
        <v>10.28</v>
      </c>
      <c r="I183" s="191">
        <f t="shared" si="26"/>
        <v>0</v>
      </c>
      <c r="J183" s="191">
        <f t="shared" si="27"/>
        <v>0</v>
      </c>
      <c r="K183" s="192">
        <f>E183/50</f>
        <v>0</v>
      </c>
      <c r="L183" s="192">
        <v>0.23449999999999999</v>
      </c>
      <c r="M183" s="192">
        <f t="shared" si="25"/>
        <v>0</v>
      </c>
      <c r="N183" s="223" t="s">
        <v>192</v>
      </c>
    </row>
    <row r="184" spans="1:14" s="110" customFormat="1" ht="15.75">
      <c r="A184" s="116">
        <v>0.04</v>
      </c>
      <c r="B184" s="251" t="s">
        <v>295</v>
      </c>
      <c r="C184" s="252"/>
      <c r="D184" s="227" t="s">
        <v>116</v>
      </c>
      <c r="E184" s="228"/>
      <c r="F184" s="248">
        <v>10.28</v>
      </c>
      <c r="G184" s="230">
        <v>0</v>
      </c>
      <c r="H184" s="334">
        <f>Tabela165[[#This Row],[PREÇO]]+(Tabela165[[#This Row],[PREÇO]]*Tabela165[[#This Row],[+IPI]])</f>
        <v>10.28</v>
      </c>
      <c r="I184" s="231">
        <f t="shared" si="26"/>
        <v>0</v>
      </c>
      <c r="J184" s="231">
        <f t="shared" si="27"/>
        <v>0</v>
      </c>
      <c r="K184" s="232">
        <f>E184/50</f>
        <v>0</v>
      </c>
      <c r="L184" s="232">
        <v>0.23449999999999999</v>
      </c>
      <c r="M184" s="232">
        <f t="shared" si="25"/>
        <v>0</v>
      </c>
      <c r="N184" s="233" t="s">
        <v>192</v>
      </c>
    </row>
    <row r="185" spans="1:14" s="111" customFormat="1" ht="15.75">
      <c r="A185" s="115">
        <v>0.04</v>
      </c>
      <c r="B185" s="243" t="s">
        <v>296</v>
      </c>
      <c r="C185" s="244"/>
      <c r="D185" s="215" t="s">
        <v>111</v>
      </c>
      <c r="E185" s="216"/>
      <c r="F185" s="246">
        <v>11.16</v>
      </c>
      <c r="G185" s="235">
        <v>9.7500000000000003E-2</v>
      </c>
      <c r="H185" s="332">
        <f>Tabela165[[#This Row],[PREÇO]]+(Tabela165[[#This Row],[PREÇO]]*Tabela165[[#This Row],[+IPI]])</f>
        <v>12.248100000000001</v>
      </c>
      <c r="I185" s="219">
        <f t="shared" si="26"/>
        <v>0</v>
      </c>
      <c r="J185" s="219">
        <f t="shared" si="27"/>
        <v>0</v>
      </c>
      <c r="K185" s="220">
        <f t="shared" ref="K185:K195" si="30">E185/200</f>
        <v>0</v>
      </c>
      <c r="L185" s="220">
        <v>6.25E-2</v>
      </c>
      <c r="M185" s="220">
        <f>L185*E185</f>
        <v>0</v>
      </c>
      <c r="N185" s="221" t="s">
        <v>297</v>
      </c>
    </row>
    <row r="186" spans="1:14" s="111" customFormat="1" ht="15.75">
      <c r="A186" s="116">
        <v>0.04</v>
      </c>
      <c r="B186" s="250" t="s">
        <v>298</v>
      </c>
      <c r="C186" s="199"/>
      <c r="D186" s="187" t="s">
        <v>111</v>
      </c>
      <c r="E186" s="188"/>
      <c r="F186" s="211">
        <v>4.04</v>
      </c>
      <c r="G186" s="195">
        <v>9.7500000000000003E-2</v>
      </c>
      <c r="H186" s="333">
        <f>Tabela165[[#This Row],[PREÇO]]+(Tabela165[[#This Row],[PREÇO]]*Tabela165[[#This Row],[+IPI]])</f>
        <v>4.4339000000000004</v>
      </c>
      <c r="I186" s="191">
        <f t="shared" si="26"/>
        <v>0</v>
      </c>
      <c r="J186" s="191">
        <f t="shared" si="27"/>
        <v>0</v>
      </c>
      <c r="K186" s="192">
        <f t="shared" si="30"/>
        <v>0</v>
      </c>
      <c r="L186" s="192">
        <v>0.01</v>
      </c>
      <c r="M186" s="192">
        <f t="shared" ref="M186:M208" si="31">E186*L186</f>
        <v>0</v>
      </c>
      <c r="N186" s="223" t="s">
        <v>251</v>
      </c>
    </row>
    <row r="187" spans="1:14" s="111" customFormat="1" ht="15.75">
      <c r="A187" s="116">
        <v>0.04</v>
      </c>
      <c r="B187" s="250" t="s">
        <v>299</v>
      </c>
      <c r="C187" s="199"/>
      <c r="D187" s="187" t="s">
        <v>111</v>
      </c>
      <c r="E187" s="188"/>
      <c r="F187" s="194">
        <v>3</v>
      </c>
      <c r="G187" s="195">
        <v>9.7500000000000003E-2</v>
      </c>
      <c r="H187" s="333">
        <f>Tabela165[[#This Row],[PREÇO]]+(Tabela165[[#This Row],[PREÇO]]*Tabela165[[#This Row],[+IPI]])</f>
        <v>3.2925</v>
      </c>
      <c r="I187" s="191">
        <f t="shared" si="26"/>
        <v>0</v>
      </c>
      <c r="J187" s="191">
        <f t="shared" si="27"/>
        <v>0</v>
      </c>
      <c r="K187" s="192">
        <f t="shared" si="30"/>
        <v>0</v>
      </c>
      <c r="L187" s="192">
        <v>0.01</v>
      </c>
      <c r="M187" s="192">
        <f t="shared" si="31"/>
        <v>0</v>
      </c>
      <c r="N187" s="223" t="s">
        <v>300</v>
      </c>
    </row>
    <row r="188" spans="1:14" s="111" customFormat="1" ht="15.75">
      <c r="A188" s="116">
        <v>0.04</v>
      </c>
      <c r="B188" s="250" t="s">
        <v>301</v>
      </c>
      <c r="C188" s="199"/>
      <c r="D188" s="187" t="s">
        <v>111</v>
      </c>
      <c r="E188" s="188"/>
      <c r="F188" s="194">
        <v>1.98</v>
      </c>
      <c r="G188" s="195">
        <v>9.7500000000000003E-2</v>
      </c>
      <c r="H188" s="333">
        <f>Tabela165[[#This Row],[PREÇO]]+(Tabela165[[#This Row],[PREÇO]]*Tabela165[[#This Row],[+IPI]])</f>
        <v>2.1730499999999999</v>
      </c>
      <c r="I188" s="191">
        <f t="shared" si="26"/>
        <v>0</v>
      </c>
      <c r="J188" s="191">
        <f t="shared" si="27"/>
        <v>0</v>
      </c>
      <c r="K188" s="192">
        <f t="shared" si="30"/>
        <v>0</v>
      </c>
      <c r="L188" s="192">
        <v>4.7500000000000001E-2</v>
      </c>
      <c r="M188" s="192">
        <f t="shared" si="31"/>
        <v>0</v>
      </c>
      <c r="N188" s="223" t="s">
        <v>302</v>
      </c>
    </row>
    <row r="189" spans="1:14" s="111" customFormat="1" ht="15.75">
      <c r="A189" s="116">
        <v>0.04</v>
      </c>
      <c r="B189" s="250" t="s">
        <v>303</v>
      </c>
      <c r="C189" s="199"/>
      <c r="D189" s="187" t="s">
        <v>111</v>
      </c>
      <c r="E189" s="188"/>
      <c r="F189" s="194">
        <v>2.2400000000000002</v>
      </c>
      <c r="G189" s="195">
        <v>9.7500000000000003E-2</v>
      </c>
      <c r="H189" s="333">
        <f>Tabela165[[#This Row],[PREÇO]]+(Tabela165[[#This Row],[PREÇO]]*Tabela165[[#This Row],[+IPI]])</f>
        <v>2.4584000000000001</v>
      </c>
      <c r="I189" s="191">
        <f t="shared" si="26"/>
        <v>0</v>
      </c>
      <c r="J189" s="191">
        <f t="shared" si="27"/>
        <v>0</v>
      </c>
      <c r="K189" s="192">
        <f t="shared" si="30"/>
        <v>0</v>
      </c>
      <c r="L189" s="192">
        <v>4.7500000000000001E-2</v>
      </c>
      <c r="M189" s="192">
        <f t="shared" si="31"/>
        <v>0</v>
      </c>
      <c r="N189" s="223" t="s">
        <v>302</v>
      </c>
    </row>
    <row r="190" spans="1:14" s="111" customFormat="1" ht="15.75">
      <c r="A190" s="116">
        <v>0.04</v>
      </c>
      <c r="B190" s="250" t="s">
        <v>304</v>
      </c>
      <c r="C190" s="199"/>
      <c r="D190" s="187" t="s">
        <v>111</v>
      </c>
      <c r="E190" s="188"/>
      <c r="F190" s="200">
        <v>4.04</v>
      </c>
      <c r="G190" s="195">
        <v>9.7500000000000003E-2</v>
      </c>
      <c r="H190" s="333">
        <f>Tabela165[[#This Row],[PREÇO]]+(Tabela165[[#This Row],[PREÇO]]*Tabela165[[#This Row],[+IPI]])</f>
        <v>4.4339000000000004</v>
      </c>
      <c r="I190" s="191">
        <f t="shared" ref="I190:I208" si="32">E190*F190</f>
        <v>0</v>
      </c>
      <c r="J190" s="191">
        <f t="shared" ref="J190:J208" si="33">I190*(1+G190)</f>
        <v>0</v>
      </c>
      <c r="K190" s="192">
        <f t="shared" si="30"/>
        <v>0</v>
      </c>
      <c r="L190" s="192">
        <v>2.5999999999999999E-2</v>
      </c>
      <c r="M190" s="192">
        <f t="shared" si="31"/>
        <v>0</v>
      </c>
      <c r="N190" s="223" t="s">
        <v>302</v>
      </c>
    </row>
    <row r="191" spans="1:14" s="111" customFormat="1" ht="15.75">
      <c r="A191" s="116">
        <v>0.04</v>
      </c>
      <c r="B191" s="250" t="s">
        <v>305</v>
      </c>
      <c r="C191" s="199"/>
      <c r="D191" s="187" t="s">
        <v>111</v>
      </c>
      <c r="E191" s="188"/>
      <c r="F191" s="200">
        <v>4.04</v>
      </c>
      <c r="G191" s="195">
        <v>9.7500000000000003E-2</v>
      </c>
      <c r="H191" s="333">
        <f>Tabela165[[#This Row],[PREÇO]]+(Tabela165[[#This Row],[PREÇO]]*Tabela165[[#This Row],[+IPI]])</f>
        <v>4.4339000000000004</v>
      </c>
      <c r="I191" s="191">
        <f t="shared" si="32"/>
        <v>0</v>
      </c>
      <c r="J191" s="191">
        <f t="shared" si="33"/>
        <v>0</v>
      </c>
      <c r="K191" s="192">
        <f t="shared" si="30"/>
        <v>0</v>
      </c>
      <c r="L191" s="192">
        <v>2.5999999999999999E-2</v>
      </c>
      <c r="M191" s="192">
        <f t="shared" si="31"/>
        <v>0</v>
      </c>
      <c r="N191" s="223" t="s">
        <v>302</v>
      </c>
    </row>
    <row r="192" spans="1:14" s="111" customFormat="1" ht="15.75">
      <c r="A192" s="116">
        <v>0.04</v>
      </c>
      <c r="B192" s="250" t="s">
        <v>306</v>
      </c>
      <c r="C192" s="199"/>
      <c r="D192" s="187" t="s">
        <v>111</v>
      </c>
      <c r="E192" s="188"/>
      <c r="F192" s="200">
        <v>2.89</v>
      </c>
      <c r="G192" s="195">
        <v>9.7500000000000003E-2</v>
      </c>
      <c r="H192" s="333">
        <f>Tabela165[[#This Row],[PREÇO]]+(Tabela165[[#This Row],[PREÇO]]*Tabela165[[#This Row],[+IPI]])</f>
        <v>3.1717750000000002</v>
      </c>
      <c r="I192" s="191">
        <f t="shared" si="32"/>
        <v>0</v>
      </c>
      <c r="J192" s="191">
        <f t="shared" si="33"/>
        <v>0</v>
      </c>
      <c r="K192" s="192">
        <f t="shared" si="30"/>
        <v>0</v>
      </c>
      <c r="L192" s="192">
        <v>4.7500000000000001E-2</v>
      </c>
      <c r="M192" s="192">
        <f t="shared" si="31"/>
        <v>0</v>
      </c>
      <c r="N192" s="223" t="s">
        <v>302</v>
      </c>
    </row>
    <row r="193" spans="1:14" s="111" customFormat="1" ht="15.75">
      <c r="A193" s="116">
        <v>0.04</v>
      </c>
      <c r="B193" s="250" t="s">
        <v>307</v>
      </c>
      <c r="C193" s="199"/>
      <c r="D193" s="187" t="s">
        <v>111</v>
      </c>
      <c r="E193" s="188"/>
      <c r="F193" s="201">
        <v>1.68</v>
      </c>
      <c r="G193" s="195">
        <v>9.7500000000000003E-2</v>
      </c>
      <c r="H193" s="333">
        <f>Tabela165[[#This Row],[PREÇO]]+(Tabela165[[#This Row],[PREÇO]]*Tabela165[[#This Row],[+IPI]])</f>
        <v>1.8437999999999999</v>
      </c>
      <c r="I193" s="191">
        <f t="shared" si="32"/>
        <v>0</v>
      </c>
      <c r="J193" s="191">
        <f t="shared" si="33"/>
        <v>0</v>
      </c>
      <c r="K193" s="192">
        <f t="shared" si="30"/>
        <v>0</v>
      </c>
      <c r="L193" s="192">
        <v>4.7500000000000001E-2</v>
      </c>
      <c r="M193" s="192">
        <f t="shared" si="31"/>
        <v>0</v>
      </c>
      <c r="N193" s="223" t="s">
        <v>302</v>
      </c>
    </row>
    <row r="194" spans="1:14" s="111" customFormat="1" ht="15.75">
      <c r="A194" s="116">
        <v>0.04</v>
      </c>
      <c r="B194" s="250" t="s">
        <v>308</v>
      </c>
      <c r="C194" s="199"/>
      <c r="D194" s="187" t="s">
        <v>111</v>
      </c>
      <c r="E194" s="188"/>
      <c r="F194" s="194">
        <v>2.52</v>
      </c>
      <c r="G194" s="195">
        <v>9.7500000000000003E-2</v>
      </c>
      <c r="H194" s="333">
        <f>Tabela165[[#This Row],[PREÇO]]+(Tabela165[[#This Row],[PREÇO]]*Tabela165[[#This Row],[+IPI]])</f>
        <v>2.7656999999999998</v>
      </c>
      <c r="I194" s="191">
        <f t="shared" si="32"/>
        <v>0</v>
      </c>
      <c r="J194" s="191">
        <f t="shared" si="33"/>
        <v>0</v>
      </c>
      <c r="K194" s="192">
        <f t="shared" si="30"/>
        <v>0</v>
      </c>
      <c r="L194" s="192">
        <v>0.06</v>
      </c>
      <c r="M194" s="192">
        <f t="shared" si="31"/>
        <v>0</v>
      </c>
      <c r="N194" s="223" t="s">
        <v>309</v>
      </c>
    </row>
    <row r="195" spans="1:14" s="111" customFormat="1" ht="15.75">
      <c r="A195" s="116">
        <v>0.04</v>
      </c>
      <c r="B195" s="250" t="s">
        <v>310</v>
      </c>
      <c r="C195" s="199"/>
      <c r="D195" s="187" t="s">
        <v>111</v>
      </c>
      <c r="E195" s="188"/>
      <c r="F195" s="194">
        <v>3.44</v>
      </c>
      <c r="G195" s="195">
        <v>9.7500000000000003E-2</v>
      </c>
      <c r="H195" s="333">
        <f>Tabela165[[#This Row],[PREÇO]]+(Tabela165[[#This Row],[PREÇO]]*Tabela165[[#This Row],[+IPI]])</f>
        <v>3.7753999999999999</v>
      </c>
      <c r="I195" s="191">
        <f t="shared" si="32"/>
        <v>0</v>
      </c>
      <c r="J195" s="191">
        <f t="shared" si="33"/>
        <v>0</v>
      </c>
      <c r="K195" s="192">
        <f t="shared" si="30"/>
        <v>0</v>
      </c>
      <c r="L195" s="192">
        <v>6.5000000000000002E-2</v>
      </c>
      <c r="M195" s="192">
        <f t="shared" si="31"/>
        <v>0</v>
      </c>
      <c r="N195" s="223" t="s">
        <v>309</v>
      </c>
    </row>
    <row r="196" spans="1:14" s="111" customFormat="1" ht="15.75">
      <c r="A196" s="116">
        <v>7.0000000000000007E-2</v>
      </c>
      <c r="B196" s="251" t="s">
        <v>311</v>
      </c>
      <c r="C196" s="252"/>
      <c r="D196" s="227" t="s">
        <v>312</v>
      </c>
      <c r="E196" s="228"/>
      <c r="F196" s="248">
        <v>3.47</v>
      </c>
      <c r="G196" s="238">
        <v>0</v>
      </c>
      <c r="H196" s="334">
        <f>Tabela165[[#This Row],[PREÇO]]+(Tabela165[[#This Row],[PREÇO]]*Tabela165[[#This Row],[+IPI]])</f>
        <v>3.47</v>
      </c>
      <c r="I196" s="231">
        <f t="shared" si="32"/>
        <v>0</v>
      </c>
      <c r="J196" s="231">
        <f t="shared" si="33"/>
        <v>0</v>
      </c>
      <c r="K196" s="232">
        <f t="shared" ref="K196:K201" si="34">E196/50</f>
        <v>0</v>
      </c>
      <c r="L196" s="232">
        <v>0.28999999999999998</v>
      </c>
      <c r="M196" s="232">
        <f t="shared" si="31"/>
        <v>0</v>
      </c>
      <c r="N196" s="233" t="s">
        <v>313</v>
      </c>
    </row>
    <row r="197" spans="1:14" s="110" customFormat="1" ht="15.75">
      <c r="A197" s="115">
        <v>0.04</v>
      </c>
      <c r="B197" s="213" t="s">
        <v>314</v>
      </c>
      <c r="C197" s="295"/>
      <c r="D197" s="215" t="s">
        <v>312</v>
      </c>
      <c r="E197" s="216"/>
      <c r="F197" s="234">
        <v>3.43</v>
      </c>
      <c r="G197" s="235">
        <v>3.2500000000000001E-2</v>
      </c>
      <c r="H197" s="332">
        <f>Tabela165[[#This Row],[PREÇO]]+(Tabela165[[#This Row],[PREÇO]]*Tabela165[[#This Row],[+IPI]])</f>
        <v>3.5414750000000002</v>
      </c>
      <c r="I197" s="219">
        <f t="shared" si="32"/>
        <v>0</v>
      </c>
      <c r="J197" s="219">
        <f t="shared" si="33"/>
        <v>0</v>
      </c>
      <c r="K197" s="220">
        <f t="shared" si="34"/>
        <v>0</v>
      </c>
      <c r="L197" s="220">
        <v>0.115</v>
      </c>
      <c r="M197" s="220">
        <f t="shared" si="31"/>
        <v>0</v>
      </c>
      <c r="N197" s="221" t="s">
        <v>121</v>
      </c>
    </row>
    <row r="198" spans="1:14" s="110" customFormat="1" ht="15.75">
      <c r="A198" s="116">
        <v>0.04</v>
      </c>
      <c r="B198" s="250" t="s">
        <v>315</v>
      </c>
      <c r="C198" s="199"/>
      <c r="D198" s="187" t="s">
        <v>312</v>
      </c>
      <c r="E198" s="188"/>
      <c r="F198" s="194">
        <v>5.2</v>
      </c>
      <c r="G198" s="195">
        <v>3.2500000000000001E-2</v>
      </c>
      <c r="H198" s="333">
        <f>Tabela165[[#This Row],[PREÇO]]+(Tabela165[[#This Row],[PREÇO]]*Tabela165[[#This Row],[+IPI]])</f>
        <v>5.3689999999999998</v>
      </c>
      <c r="I198" s="191">
        <f t="shared" si="32"/>
        <v>0</v>
      </c>
      <c r="J198" s="191">
        <f t="shared" si="33"/>
        <v>0</v>
      </c>
      <c r="K198" s="192">
        <f t="shared" si="34"/>
        <v>0</v>
      </c>
      <c r="L198" s="192">
        <v>0.22</v>
      </c>
      <c r="M198" s="192">
        <f t="shared" si="31"/>
        <v>0</v>
      </c>
      <c r="N198" s="223" t="s">
        <v>316</v>
      </c>
    </row>
    <row r="199" spans="1:14" s="110" customFormat="1" ht="15.75">
      <c r="A199" s="116">
        <v>0.04</v>
      </c>
      <c r="B199" s="250" t="s">
        <v>317</v>
      </c>
      <c r="C199" s="199"/>
      <c r="D199" s="196" t="s">
        <v>312</v>
      </c>
      <c r="E199" s="188"/>
      <c r="F199" s="194">
        <v>4.6100000000000003</v>
      </c>
      <c r="G199" s="195">
        <v>3.2500000000000001E-2</v>
      </c>
      <c r="H199" s="333">
        <f>Tabela165[[#This Row],[PREÇO]]+(Tabela165[[#This Row],[PREÇO]]*Tabela165[[#This Row],[+IPI]])</f>
        <v>4.7598250000000002</v>
      </c>
      <c r="I199" s="191">
        <f t="shared" si="32"/>
        <v>0</v>
      </c>
      <c r="J199" s="191">
        <f t="shared" si="33"/>
        <v>0</v>
      </c>
      <c r="K199" s="192">
        <f t="shared" si="34"/>
        <v>0</v>
      </c>
      <c r="L199" s="192">
        <v>0.17199999999999999</v>
      </c>
      <c r="M199" s="192">
        <f t="shared" si="31"/>
        <v>0</v>
      </c>
      <c r="N199" s="223" t="s">
        <v>121</v>
      </c>
    </row>
    <row r="200" spans="1:14" s="110" customFormat="1" ht="15.75">
      <c r="A200" s="116">
        <v>0.04</v>
      </c>
      <c r="B200" s="250" t="s">
        <v>318</v>
      </c>
      <c r="C200" s="199"/>
      <c r="D200" s="187" t="s">
        <v>312</v>
      </c>
      <c r="E200" s="188"/>
      <c r="F200" s="194">
        <v>5.2</v>
      </c>
      <c r="G200" s="195">
        <v>3.2500000000000001E-2</v>
      </c>
      <c r="H200" s="333">
        <f>Tabela165[[#This Row],[PREÇO]]+(Tabela165[[#This Row],[PREÇO]]*Tabela165[[#This Row],[+IPI]])</f>
        <v>5.3689999999999998</v>
      </c>
      <c r="I200" s="191">
        <f t="shared" si="32"/>
        <v>0</v>
      </c>
      <c r="J200" s="191">
        <f t="shared" si="33"/>
        <v>0</v>
      </c>
      <c r="K200" s="192">
        <f t="shared" si="34"/>
        <v>0</v>
      </c>
      <c r="L200" s="192">
        <v>0.22</v>
      </c>
      <c r="M200" s="192">
        <f t="shared" si="31"/>
        <v>0</v>
      </c>
      <c r="N200" s="223" t="s">
        <v>316</v>
      </c>
    </row>
    <row r="201" spans="1:14" s="110" customFormat="1" ht="12.75" customHeight="1">
      <c r="A201" s="116">
        <v>0.04</v>
      </c>
      <c r="B201" s="250" t="s">
        <v>319</v>
      </c>
      <c r="C201" s="199"/>
      <c r="D201" s="187" t="s">
        <v>312</v>
      </c>
      <c r="E201" s="188"/>
      <c r="F201" s="194">
        <v>4.6100000000000003</v>
      </c>
      <c r="G201" s="195">
        <v>3.2500000000000001E-2</v>
      </c>
      <c r="H201" s="333">
        <f>Tabela165[[#This Row],[PREÇO]]+(Tabela165[[#This Row],[PREÇO]]*Tabela165[[#This Row],[+IPI]])</f>
        <v>4.7598250000000002</v>
      </c>
      <c r="I201" s="191">
        <f t="shared" si="32"/>
        <v>0</v>
      </c>
      <c r="J201" s="191">
        <f t="shared" si="33"/>
        <v>0</v>
      </c>
      <c r="K201" s="192">
        <f t="shared" si="34"/>
        <v>0</v>
      </c>
      <c r="L201" s="192">
        <v>0.17199999999999999</v>
      </c>
      <c r="M201" s="192">
        <f t="shared" si="31"/>
        <v>0</v>
      </c>
      <c r="N201" s="223" t="s">
        <v>121</v>
      </c>
    </row>
    <row r="202" spans="1:14" s="110" customFormat="1" ht="17.25" customHeight="1">
      <c r="A202" s="120">
        <v>0.04</v>
      </c>
      <c r="B202" s="250" t="s">
        <v>320</v>
      </c>
      <c r="C202" s="199"/>
      <c r="D202" s="187" t="s">
        <v>321</v>
      </c>
      <c r="E202" s="188"/>
      <c r="F202" s="194">
        <v>9.82</v>
      </c>
      <c r="G202" s="212">
        <v>0</v>
      </c>
      <c r="H202" s="333">
        <f>Tabela165[[#This Row],[PREÇO]]+(Tabela165[[#This Row],[PREÇO]]*Tabela165[[#This Row],[+IPI]])</f>
        <v>9.82</v>
      </c>
      <c r="I202" s="191">
        <f t="shared" si="32"/>
        <v>0</v>
      </c>
      <c r="J202" s="191">
        <f t="shared" si="33"/>
        <v>0</v>
      </c>
      <c r="K202" s="192">
        <f>E202/40</f>
        <v>0</v>
      </c>
      <c r="L202" s="192">
        <v>0.32</v>
      </c>
      <c r="M202" s="192">
        <f t="shared" si="31"/>
        <v>0</v>
      </c>
      <c r="N202" s="223" t="s">
        <v>322</v>
      </c>
    </row>
    <row r="203" spans="1:14" s="110" customFormat="1" ht="15.75">
      <c r="A203" s="116">
        <v>0.04</v>
      </c>
      <c r="B203" s="251" t="s">
        <v>323</v>
      </c>
      <c r="C203" s="252"/>
      <c r="D203" s="227" t="s">
        <v>321</v>
      </c>
      <c r="E203" s="228"/>
      <c r="F203" s="248">
        <v>8.66</v>
      </c>
      <c r="G203" s="238">
        <v>3.2500000000000001E-2</v>
      </c>
      <c r="H203" s="334">
        <f>Tabela165[[#This Row],[PREÇO]]+(Tabela165[[#This Row],[PREÇO]]*Tabela165[[#This Row],[+IPI]])</f>
        <v>8.9414499999999997</v>
      </c>
      <c r="I203" s="231">
        <f t="shared" si="32"/>
        <v>0</v>
      </c>
      <c r="J203" s="231">
        <f t="shared" si="33"/>
        <v>0</v>
      </c>
      <c r="K203" s="232">
        <f>E203/40</f>
        <v>0</v>
      </c>
      <c r="L203" s="232">
        <v>0.31</v>
      </c>
      <c r="M203" s="232">
        <f t="shared" si="31"/>
        <v>0</v>
      </c>
      <c r="N203" s="233" t="s">
        <v>324</v>
      </c>
    </row>
    <row r="204" spans="1:14" s="110" customFormat="1" ht="18" customHeight="1">
      <c r="A204" s="115">
        <v>0.04</v>
      </c>
      <c r="B204" s="243" t="s">
        <v>325</v>
      </c>
      <c r="C204" s="244"/>
      <c r="D204" s="215" t="s">
        <v>111</v>
      </c>
      <c r="E204" s="216"/>
      <c r="F204" s="234">
        <v>6.81</v>
      </c>
      <c r="G204" s="235">
        <v>3.2500000000000001E-2</v>
      </c>
      <c r="H204" s="332">
        <f>Tabela165[[#This Row],[PREÇO]]+(Tabela165[[#This Row],[PREÇO]]*Tabela165[[#This Row],[+IPI]])</f>
        <v>7.0313249999999998</v>
      </c>
      <c r="I204" s="219">
        <f t="shared" si="32"/>
        <v>0</v>
      </c>
      <c r="J204" s="219">
        <f t="shared" si="33"/>
        <v>0</v>
      </c>
      <c r="K204" s="220">
        <f>E204/100</f>
        <v>0</v>
      </c>
      <c r="L204" s="220">
        <v>8.5000000000000006E-2</v>
      </c>
      <c r="M204" s="220">
        <f t="shared" si="31"/>
        <v>0</v>
      </c>
      <c r="N204" s="221" t="s">
        <v>326</v>
      </c>
    </row>
    <row r="205" spans="1:14" s="110" customFormat="1" ht="15.75">
      <c r="A205" s="116">
        <v>0.04</v>
      </c>
      <c r="B205" s="250" t="s">
        <v>327</v>
      </c>
      <c r="C205" s="199"/>
      <c r="D205" s="187" t="s">
        <v>111</v>
      </c>
      <c r="E205" s="188"/>
      <c r="F205" s="194">
        <v>4.16</v>
      </c>
      <c r="G205" s="195">
        <v>3.2500000000000001E-2</v>
      </c>
      <c r="H205" s="333">
        <f>Tabela165[[#This Row],[PREÇO]]+(Tabela165[[#This Row],[PREÇO]]*Tabela165[[#This Row],[+IPI]])</f>
        <v>4.2952000000000004</v>
      </c>
      <c r="I205" s="191">
        <f t="shared" si="32"/>
        <v>0</v>
      </c>
      <c r="J205" s="191">
        <f t="shared" si="33"/>
        <v>0</v>
      </c>
      <c r="K205" s="192">
        <f>E205/200</f>
        <v>0</v>
      </c>
      <c r="L205" s="192">
        <v>2.8500000000000001E-2</v>
      </c>
      <c r="M205" s="192">
        <f t="shared" si="31"/>
        <v>0</v>
      </c>
      <c r="N205" s="223" t="s">
        <v>326</v>
      </c>
    </row>
    <row r="206" spans="1:14" s="110" customFormat="1" ht="15.75">
      <c r="A206" s="116">
        <v>0.04</v>
      </c>
      <c r="B206" s="250" t="s">
        <v>328</v>
      </c>
      <c r="C206" s="199"/>
      <c r="D206" s="187" t="s">
        <v>111</v>
      </c>
      <c r="E206" s="188"/>
      <c r="F206" s="194">
        <v>4.16</v>
      </c>
      <c r="G206" s="212">
        <v>0</v>
      </c>
      <c r="H206" s="333">
        <f>Tabela165[[#This Row],[PREÇO]]+(Tabela165[[#This Row],[PREÇO]]*Tabela165[[#This Row],[+IPI]])</f>
        <v>4.16</v>
      </c>
      <c r="I206" s="191">
        <f t="shared" si="32"/>
        <v>0</v>
      </c>
      <c r="J206" s="191">
        <f t="shared" si="33"/>
        <v>0</v>
      </c>
      <c r="K206" s="192">
        <f>E206/100</f>
        <v>0</v>
      </c>
      <c r="L206" s="192">
        <v>2.8500000000000001E-2</v>
      </c>
      <c r="M206" s="192">
        <f t="shared" si="31"/>
        <v>0</v>
      </c>
      <c r="N206" s="223" t="s">
        <v>326</v>
      </c>
    </row>
    <row r="207" spans="1:14" s="110" customFormat="1" ht="15.75">
      <c r="A207" s="116">
        <v>0.04</v>
      </c>
      <c r="B207" s="250" t="s">
        <v>329</v>
      </c>
      <c r="C207" s="199"/>
      <c r="D207" s="187" t="s">
        <v>111</v>
      </c>
      <c r="E207" s="188"/>
      <c r="F207" s="194">
        <v>4.16</v>
      </c>
      <c r="G207" s="195">
        <v>3.2500000000000001E-2</v>
      </c>
      <c r="H207" s="333">
        <f>Tabela165[[#This Row],[PREÇO]]+(Tabela165[[#This Row],[PREÇO]]*Tabela165[[#This Row],[+IPI]])</f>
        <v>4.2952000000000004</v>
      </c>
      <c r="I207" s="191">
        <f t="shared" si="32"/>
        <v>0</v>
      </c>
      <c r="J207" s="191">
        <f t="shared" si="33"/>
        <v>0</v>
      </c>
      <c r="K207" s="192">
        <f>E207/200</f>
        <v>0</v>
      </c>
      <c r="L207" s="192">
        <v>2.8500000000000001E-2</v>
      </c>
      <c r="M207" s="192">
        <f t="shared" si="31"/>
        <v>0</v>
      </c>
      <c r="N207" s="223" t="s">
        <v>326</v>
      </c>
    </row>
    <row r="208" spans="1:14" s="110" customFormat="1" ht="15.75">
      <c r="A208" s="116">
        <v>0.04</v>
      </c>
      <c r="B208" s="251" t="s">
        <v>330</v>
      </c>
      <c r="C208" s="252"/>
      <c r="D208" s="227" t="s">
        <v>111</v>
      </c>
      <c r="E208" s="228"/>
      <c r="F208" s="237">
        <v>10.49</v>
      </c>
      <c r="G208" s="238">
        <v>0</v>
      </c>
      <c r="H208" s="334">
        <f>Tabela165[[#This Row],[PREÇO]]+(Tabela165[[#This Row],[PREÇO]]*Tabela165[[#This Row],[+IPI]])</f>
        <v>10.49</v>
      </c>
      <c r="I208" s="231">
        <f t="shared" si="32"/>
        <v>0</v>
      </c>
      <c r="J208" s="231">
        <f t="shared" si="33"/>
        <v>0</v>
      </c>
      <c r="K208" s="232">
        <f>E208/24</f>
        <v>0</v>
      </c>
      <c r="L208" s="232">
        <f>0.247</f>
        <v>0.247</v>
      </c>
      <c r="M208" s="232">
        <f t="shared" si="31"/>
        <v>0</v>
      </c>
      <c r="N208" s="233" t="s">
        <v>331</v>
      </c>
    </row>
    <row r="209" spans="1:14" s="110" customFormat="1" ht="15">
      <c r="A209" s="303"/>
      <c r="B209" s="304" t="s">
        <v>332</v>
      </c>
      <c r="C209" s="305"/>
      <c r="D209" s="306" t="s">
        <v>111</v>
      </c>
      <c r="E209" s="307"/>
      <c r="F209" s="308">
        <v>10.49</v>
      </c>
      <c r="G209" s="309">
        <v>9.7500000000000003E-2</v>
      </c>
      <c r="H209" s="339">
        <f>Tabela165[[#This Row],[PREÇO]]+(Tabela165[[#This Row],[PREÇO]]*Tabela165[[#This Row],[+IPI]])</f>
        <v>11.512775</v>
      </c>
      <c r="I209" s="310">
        <f>E209*F209</f>
        <v>0</v>
      </c>
      <c r="J209" s="310">
        <f>I209*(1+G209)</f>
        <v>0</v>
      </c>
      <c r="K209" s="311">
        <f>E209/48</f>
        <v>0</v>
      </c>
      <c r="L209" s="311">
        <f>0.123</f>
        <v>0.123</v>
      </c>
      <c r="M209" s="311">
        <f>E209*L209</f>
        <v>0</v>
      </c>
      <c r="N209" s="312" t="s">
        <v>333</v>
      </c>
    </row>
    <row r="210" spans="1:14" s="110" customFormat="1" ht="15">
      <c r="A210" s="303"/>
      <c r="B210" s="313" t="s">
        <v>334</v>
      </c>
      <c r="C210" s="296"/>
      <c r="D210" s="297" t="s">
        <v>335</v>
      </c>
      <c r="E210" s="298"/>
      <c r="F210" s="299">
        <v>265.64999999999998</v>
      </c>
      <c r="G210" s="300">
        <v>0</v>
      </c>
      <c r="H210" s="340">
        <f>Tabela165[[#This Row],[PREÇO]]+(Tabela165[[#This Row],[PREÇO]]*Tabela165[[#This Row],[+IPI]])</f>
        <v>265.64999999999998</v>
      </c>
      <c r="I210" s="301">
        <f>E210*F210</f>
        <v>0</v>
      </c>
      <c r="J210" s="301">
        <f>I210*(1+G210)</f>
        <v>0</v>
      </c>
      <c r="K210" s="302">
        <f>E210/1</f>
        <v>0</v>
      </c>
      <c r="L210" s="302">
        <v>15</v>
      </c>
      <c r="M210" s="302">
        <f>E210*L210</f>
        <v>0</v>
      </c>
      <c r="N210" s="314" t="s">
        <v>336</v>
      </c>
    </row>
    <row r="211" spans="1:14">
      <c r="A211" s="315"/>
      <c r="B211" s="316"/>
      <c r="C211" s="316"/>
      <c r="D211" s="316"/>
      <c r="E211" s="316" t="s">
        <v>337</v>
      </c>
      <c r="F211" s="363">
        <f>IF(N8="BA",ST!H18,IF(N8="MG",ST!H24,IF(N8="MT",ST!K18,IF(N8="PR",ST!N18,IF(N8="PR-SIMPLES NAC",ST!N18,IF(N8="SP",ST!N24,IF(N8="RJ",ST!K24,)))))))</f>
        <v>0</v>
      </c>
      <c r="G211" s="363"/>
      <c r="H211" s="325"/>
      <c r="I211" s="323">
        <f>SUM(I15:I210)</f>
        <v>0</v>
      </c>
      <c r="J211" s="323">
        <f>SUM(J15:J210,F211)</f>
        <v>0</v>
      </c>
      <c r="K211" s="317">
        <f>SUM(K15:K210)</f>
        <v>0</v>
      </c>
      <c r="L211" s="318" t="s">
        <v>338</v>
      </c>
      <c r="M211" s="317">
        <f>SUM(M15:M210)</f>
        <v>0</v>
      </c>
      <c r="N211" s="319" t="s">
        <v>339</v>
      </c>
    </row>
    <row r="212" spans="1:14">
      <c r="A212" s="364"/>
      <c r="B212" s="364"/>
      <c r="C212" s="66"/>
      <c r="D212" s="66"/>
      <c r="E212" s="66"/>
      <c r="F212" s="67"/>
      <c r="G212" s="67"/>
      <c r="H212" s="67"/>
      <c r="I212" s="67"/>
      <c r="J212" s="365" t="s">
        <v>340</v>
      </c>
      <c r="K212" s="367" t="s">
        <v>341</v>
      </c>
      <c r="L212" s="368"/>
      <c r="M212" s="368"/>
      <c r="N212" s="369"/>
    </row>
    <row r="213" spans="1:14">
      <c r="A213" s="66"/>
      <c r="B213" s="69"/>
      <c r="C213" s="66"/>
      <c r="D213" s="66"/>
      <c r="E213" s="66"/>
      <c r="F213" s="67"/>
      <c r="G213" s="67"/>
      <c r="H213" s="67"/>
      <c r="I213" s="67"/>
      <c r="J213" s="365"/>
      <c r="K213" s="370"/>
      <c r="L213" s="371"/>
      <c r="M213" s="371"/>
      <c r="N213" s="372"/>
    </row>
    <row r="214" spans="1:14">
      <c r="A214" s="70"/>
      <c r="B214" s="71"/>
      <c r="C214" s="63"/>
      <c r="D214" s="63"/>
      <c r="E214" s="63"/>
      <c r="F214" s="63"/>
      <c r="G214" s="63"/>
      <c r="H214" s="63"/>
      <c r="I214" s="68"/>
      <c r="J214" s="365"/>
      <c r="K214" s="373" t="s">
        <v>54</v>
      </c>
      <c r="L214" s="373"/>
      <c r="M214" s="373" t="s">
        <v>342</v>
      </c>
      <c r="N214" s="374"/>
    </row>
    <row r="215" spans="1:14">
      <c r="A215" s="70"/>
      <c r="B215" s="71"/>
      <c r="C215" s="63"/>
      <c r="D215" s="63"/>
      <c r="E215" s="63"/>
      <c r="F215" s="63"/>
      <c r="G215" s="63"/>
      <c r="H215" s="63"/>
      <c r="I215" s="68"/>
      <c r="J215" s="365"/>
      <c r="K215" s="375" t="s">
        <v>343</v>
      </c>
      <c r="L215" s="376"/>
      <c r="M215" s="376"/>
      <c r="N215" s="377"/>
    </row>
    <row r="216" spans="1:14">
      <c r="A216" s="70"/>
      <c r="B216" s="70"/>
      <c r="C216" s="63"/>
      <c r="D216" s="63"/>
      <c r="E216" s="63"/>
      <c r="F216" s="63"/>
      <c r="G216" s="63"/>
      <c r="H216" s="63"/>
      <c r="I216" s="68"/>
      <c r="J216" s="365"/>
      <c r="K216" s="354" t="s">
        <v>54</v>
      </c>
      <c r="L216" s="354"/>
      <c r="M216" s="356" t="s">
        <v>344</v>
      </c>
      <c r="N216" s="357"/>
    </row>
    <row r="217" spans="1:14">
      <c r="A217" s="63"/>
      <c r="B217" s="63"/>
      <c r="C217" s="63"/>
      <c r="D217" s="63"/>
      <c r="E217" s="63"/>
      <c r="F217" s="63"/>
      <c r="G217" s="63"/>
      <c r="H217" s="63"/>
      <c r="I217" s="68"/>
      <c r="J217" s="366"/>
      <c r="K217" s="355"/>
      <c r="L217" s="355"/>
      <c r="M217" s="358" t="s">
        <v>345</v>
      </c>
      <c r="N217" s="359"/>
    </row>
    <row r="220" spans="1:14">
      <c r="N220" s="15"/>
    </row>
  </sheetData>
  <mergeCells count="28">
    <mergeCell ref="K216:L217"/>
    <mergeCell ref="M216:N216"/>
    <mergeCell ref="M217:N217"/>
    <mergeCell ref="B1:N4"/>
    <mergeCell ref="K12:N12"/>
    <mergeCell ref="A13:N13"/>
    <mergeCell ref="F211:G211"/>
    <mergeCell ref="A212:B212"/>
    <mergeCell ref="J212:J217"/>
    <mergeCell ref="K212:N213"/>
    <mergeCell ref="K214:L214"/>
    <mergeCell ref="M214:N214"/>
    <mergeCell ref="K215:N215"/>
    <mergeCell ref="E10:I10"/>
    <mergeCell ref="J10:K10"/>
    <mergeCell ref="L10:N10"/>
    <mergeCell ref="C12:I12"/>
    <mergeCell ref="K8:L8"/>
    <mergeCell ref="E8:I8"/>
    <mergeCell ref="E9:I9"/>
    <mergeCell ref="K9:N9"/>
    <mergeCell ref="K6:N6"/>
    <mergeCell ref="K7:N7"/>
    <mergeCell ref="C6:I6"/>
    <mergeCell ref="E7:I7"/>
    <mergeCell ref="D11:E11"/>
    <mergeCell ref="F11:I11"/>
    <mergeCell ref="K11:L11"/>
  </mergeCells>
  <dataValidations count="1">
    <dataValidation type="list" allowBlank="1" showInputMessage="1" showErrorMessage="1" errorTitle="ESTADO INCORRETO!" error="INSERIR APENAS O ESTADO." sqref="N8" xr:uid="{2CBE8CBE-A905-488E-B255-B271B3CDE1D8}">
      <formula1>"AC,AL,AM,AP,BA,CE,DF,ES,GO,MA,MG,MS,MT,PA,PB,PE,PI,PR,RJ,RN,RO,RR,RS,SC,SE,SP,TO"</formula1>
    </dataValidation>
  </dataValidations>
  <pageMargins left="0.511811024" right="0.511811024" top="0.78740157499999996" bottom="0.78740157499999996" header="0.31496062000000002" footer="0.31496062000000002"/>
  <pageSetup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A4E5C-13E7-4488-82E7-9475B9F70937}">
  <dimension ref="A1:AL681"/>
  <sheetViews>
    <sheetView workbookViewId="0">
      <selection activeCell="A10" sqref="A10"/>
    </sheetView>
  </sheetViews>
  <sheetFormatPr defaultRowHeight="12.75"/>
  <cols>
    <col min="1" max="1" width="67.5703125" bestFit="1" customWidth="1"/>
    <col min="2" max="2" width="11.7109375" customWidth="1"/>
  </cols>
  <sheetData>
    <row r="1" spans="1:11" ht="30">
      <c r="A1" s="106" t="s">
        <v>346</v>
      </c>
      <c r="B1" s="106" t="s">
        <v>347</v>
      </c>
      <c r="C1" s="106" t="s">
        <v>348</v>
      </c>
      <c r="D1" s="106"/>
      <c r="E1" s="106"/>
      <c r="F1" s="107"/>
      <c r="G1" s="106"/>
      <c r="H1" s="106"/>
      <c r="I1" s="106"/>
      <c r="J1" s="106"/>
      <c r="K1" s="106"/>
    </row>
    <row r="2" spans="1:11" ht="15">
      <c r="A2" s="93" t="s">
        <v>349</v>
      </c>
      <c r="B2" s="93" t="s">
        <v>350</v>
      </c>
      <c r="C2" s="101" t="s">
        <v>351</v>
      </c>
      <c r="D2" s="92"/>
      <c r="E2" s="102"/>
      <c r="F2" s="92"/>
      <c r="G2" s="93"/>
      <c r="H2" s="94"/>
      <c r="I2" s="94"/>
      <c r="J2" s="95"/>
      <c r="K2" s="95"/>
    </row>
    <row r="3" spans="1:11" ht="15">
      <c r="A3" s="93" t="s">
        <v>352</v>
      </c>
      <c r="B3" s="93" t="s">
        <v>353</v>
      </c>
      <c r="C3" s="101" t="s">
        <v>354</v>
      </c>
      <c r="D3" s="92"/>
      <c r="E3" s="102"/>
      <c r="F3" s="92"/>
      <c r="G3" s="93"/>
      <c r="H3" s="94"/>
      <c r="I3" s="94"/>
      <c r="J3" s="95"/>
      <c r="K3" s="95"/>
    </row>
    <row r="4" spans="1:11" ht="15">
      <c r="A4" s="93" t="s">
        <v>355</v>
      </c>
      <c r="B4" s="93" t="s">
        <v>356</v>
      </c>
      <c r="C4" s="93" t="s">
        <v>357</v>
      </c>
      <c r="D4" s="92"/>
      <c r="E4" s="103"/>
      <c r="F4" s="101"/>
      <c r="G4" s="93"/>
      <c r="H4" s="94"/>
      <c r="I4" s="94"/>
      <c r="J4" s="95"/>
      <c r="K4" s="95"/>
    </row>
    <row r="5" spans="1:11" ht="15">
      <c r="A5" s="93" t="s">
        <v>358</v>
      </c>
      <c r="B5" s="93" t="s">
        <v>359</v>
      </c>
      <c r="C5" s="101" t="s">
        <v>360</v>
      </c>
      <c r="D5" s="92"/>
      <c r="E5" s="103"/>
      <c r="F5" s="101"/>
      <c r="G5" s="93"/>
      <c r="H5" s="94"/>
      <c r="I5" s="94"/>
      <c r="J5" s="95"/>
      <c r="K5" s="95"/>
    </row>
    <row r="6" spans="1:11" ht="15">
      <c r="A6" s="93" t="s">
        <v>361</v>
      </c>
      <c r="B6" s="93" t="s">
        <v>362</v>
      </c>
      <c r="C6" s="93" t="s">
        <v>357</v>
      </c>
      <c r="D6" s="92"/>
      <c r="E6" s="103"/>
      <c r="F6" s="101"/>
      <c r="G6" s="93"/>
      <c r="H6" s="94"/>
      <c r="I6" s="94"/>
      <c r="J6" s="95"/>
      <c r="K6" s="95"/>
    </row>
    <row r="7" spans="1:11" ht="15">
      <c r="A7" s="93" t="s">
        <v>363</v>
      </c>
      <c r="B7" s="93" t="s">
        <v>364</v>
      </c>
      <c r="C7" s="93" t="s">
        <v>357</v>
      </c>
      <c r="D7" s="92"/>
      <c r="E7" s="103"/>
      <c r="F7" s="101"/>
      <c r="G7" s="93"/>
      <c r="H7" s="94"/>
      <c r="I7" s="94"/>
      <c r="J7" s="95"/>
      <c r="K7" s="95"/>
    </row>
    <row r="8" spans="1:11" ht="15">
      <c r="A8" s="93" t="s">
        <v>365</v>
      </c>
      <c r="B8" s="93" t="s">
        <v>366</v>
      </c>
      <c r="C8" s="93" t="s">
        <v>357</v>
      </c>
      <c r="D8" s="92"/>
      <c r="E8" s="103"/>
      <c r="F8" s="101"/>
      <c r="G8" s="93"/>
      <c r="H8" s="94"/>
      <c r="I8" s="94"/>
      <c r="J8" s="95"/>
      <c r="K8" s="95"/>
    </row>
    <row r="9" spans="1:11" ht="15">
      <c r="A9" s="93" t="s">
        <v>367</v>
      </c>
      <c r="B9" s="93" t="s">
        <v>368</v>
      </c>
      <c r="C9" s="101" t="s">
        <v>369</v>
      </c>
      <c r="D9" s="92"/>
      <c r="E9" s="103"/>
      <c r="F9" s="101"/>
      <c r="G9" s="93"/>
      <c r="H9" s="94"/>
      <c r="I9" s="94"/>
      <c r="J9" s="95"/>
      <c r="K9" s="95"/>
    </row>
    <row r="10" spans="1:11" ht="15">
      <c r="A10" s="93" t="s">
        <v>370</v>
      </c>
      <c r="B10" s="93" t="s">
        <v>371</v>
      </c>
      <c r="C10" s="101" t="s">
        <v>372</v>
      </c>
      <c r="D10" s="92"/>
      <c r="E10" s="103"/>
      <c r="F10" s="101"/>
      <c r="G10" s="93"/>
      <c r="H10" s="94"/>
      <c r="I10" s="94"/>
      <c r="J10" s="95"/>
      <c r="K10" s="95"/>
    </row>
    <row r="11" spans="1:11" ht="15">
      <c r="A11" s="93" t="s">
        <v>373</v>
      </c>
      <c r="B11" s="93" t="s">
        <v>374</v>
      </c>
      <c r="C11" s="101" t="s">
        <v>375</v>
      </c>
      <c r="D11" s="92"/>
      <c r="E11" s="102"/>
      <c r="F11" s="101"/>
      <c r="G11" s="93"/>
      <c r="H11" s="94"/>
      <c r="I11" s="94"/>
      <c r="J11" s="95"/>
      <c r="K11" s="95"/>
    </row>
    <row r="12" spans="1:11" ht="15">
      <c r="A12" s="93" t="s">
        <v>376</v>
      </c>
      <c r="B12" s="93" t="s">
        <v>377</v>
      </c>
      <c r="C12" s="93" t="s">
        <v>357</v>
      </c>
      <c r="D12" s="92"/>
      <c r="E12" s="103"/>
      <c r="F12" s="101"/>
      <c r="G12" s="93"/>
      <c r="H12" s="94"/>
      <c r="I12" s="94"/>
      <c r="J12" s="95"/>
      <c r="K12" s="95"/>
    </row>
    <row r="13" spans="1:11" ht="15">
      <c r="A13" s="93" t="s">
        <v>378</v>
      </c>
      <c r="B13" s="93" t="s">
        <v>379</v>
      </c>
      <c r="C13" s="93" t="s">
        <v>357</v>
      </c>
      <c r="D13" s="92"/>
      <c r="E13" s="103"/>
      <c r="F13" s="101"/>
      <c r="G13" s="93"/>
      <c r="H13" s="94"/>
      <c r="I13" s="94"/>
      <c r="J13" s="95"/>
      <c r="K13" s="95"/>
    </row>
    <row r="14" spans="1:11" ht="15">
      <c r="A14" s="93" t="s">
        <v>380</v>
      </c>
      <c r="B14" s="93" t="s">
        <v>381</v>
      </c>
      <c r="C14" s="93" t="s">
        <v>357</v>
      </c>
      <c r="D14" s="92"/>
      <c r="E14" s="103"/>
      <c r="F14" s="101"/>
      <c r="G14" s="93"/>
      <c r="H14" s="94"/>
      <c r="I14" s="94"/>
      <c r="J14" s="95"/>
      <c r="K14" s="95"/>
    </row>
    <row r="15" spans="1:11" ht="15">
      <c r="A15" s="93" t="s">
        <v>382</v>
      </c>
      <c r="B15" s="93" t="s">
        <v>383</v>
      </c>
      <c r="C15" s="93" t="s">
        <v>357</v>
      </c>
      <c r="D15" s="92"/>
      <c r="E15" s="103"/>
      <c r="F15" s="101"/>
      <c r="G15" s="93"/>
      <c r="H15" s="94"/>
      <c r="I15" s="94"/>
      <c r="J15" s="95"/>
      <c r="K15" s="95"/>
    </row>
    <row r="16" spans="1:11" ht="15">
      <c r="A16" s="93" t="s">
        <v>384</v>
      </c>
      <c r="B16" s="93" t="s">
        <v>385</v>
      </c>
      <c r="C16" s="101" t="s">
        <v>386</v>
      </c>
      <c r="D16" s="92"/>
      <c r="E16" s="103"/>
      <c r="F16" s="101"/>
      <c r="G16" s="93"/>
      <c r="H16" s="94"/>
      <c r="I16" s="94"/>
      <c r="J16" s="95"/>
      <c r="K16" s="95"/>
    </row>
    <row r="17" spans="1:11" ht="15">
      <c r="A17" s="93" t="s">
        <v>387</v>
      </c>
      <c r="B17" s="93" t="s">
        <v>388</v>
      </c>
      <c r="C17" s="93" t="s">
        <v>357</v>
      </c>
      <c r="D17" s="92"/>
      <c r="E17" s="91"/>
      <c r="F17" s="92"/>
      <c r="G17" s="93"/>
      <c r="H17" s="94"/>
      <c r="I17" s="94"/>
      <c r="J17" s="95"/>
      <c r="K17" s="95"/>
    </row>
    <row r="18" spans="1:11" ht="15">
      <c r="A18" s="93" t="s">
        <v>389</v>
      </c>
      <c r="B18" s="93" t="s">
        <v>390</v>
      </c>
      <c r="C18" s="93" t="s">
        <v>357</v>
      </c>
      <c r="D18" s="92"/>
      <c r="E18" s="91"/>
      <c r="F18" s="92"/>
      <c r="G18" s="93"/>
      <c r="H18" s="94"/>
      <c r="I18" s="94"/>
      <c r="J18" s="95"/>
      <c r="K18" s="95"/>
    </row>
    <row r="19" spans="1:11" ht="15">
      <c r="A19" s="93" t="s">
        <v>391</v>
      </c>
      <c r="B19" s="93" t="s">
        <v>392</v>
      </c>
      <c r="C19" s="93" t="s">
        <v>357</v>
      </c>
      <c r="D19" s="92"/>
      <c r="E19" s="102"/>
      <c r="F19" s="92"/>
      <c r="G19" s="93"/>
      <c r="H19" s="94"/>
      <c r="I19" s="94"/>
      <c r="J19" s="95"/>
      <c r="K19" s="95"/>
    </row>
    <row r="20" spans="1:11" ht="15">
      <c r="A20" s="93" t="s">
        <v>393</v>
      </c>
      <c r="B20" s="93" t="s">
        <v>394</v>
      </c>
      <c r="C20" s="93" t="s">
        <v>357</v>
      </c>
      <c r="D20" s="92"/>
      <c r="E20" s="91"/>
      <c r="F20" s="92"/>
      <c r="G20" s="93"/>
      <c r="H20" s="94"/>
      <c r="I20" s="94"/>
      <c r="J20" s="95"/>
      <c r="K20" s="95"/>
    </row>
    <row r="21" spans="1:11" ht="15">
      <c r="A21" s="93" t="s">
        <v>395</v>
      </c>
      <c r="B21" s="93" t="s">
        <v>396</v>
      </c>
      <c r="C21" s="101" t="s">
        <v>397</v>
      </c>
      <c r="D21" s="92"/>
      <c r="E21" s="91"/>
      <c r="F21" s="92"/>
      <c r="G21" s="93"/>
      <c r="H21" s="94"/>
      <c r="I21" s="94"/>
      <c r="J21" s="95"/>
      <c r="K21" s="95"/>
    </row>
    <row r="22" spans="1:11" ht="15">
      <c r="A22" s="93" t="s">
        <v>398</v>
      </c>
      <c r="B22" s="93" t="s">
        <v>399</v>
      </c>
      <c r="C22" s="101" t="s">
        <v>400</v>
      </c>
      <c r="D22" s="92"/>
      <c r="E22" s="91"/>
      <c r="F22" s="92"/>
      <c r="G22" s="93"/>
      <c r="H22" s="94"/>
      <c r="I22" s="94"/>
      <c r="J22" s="95"/>
      <c r="K22" s="95"/>
    </row>
    <row r="23" spans="1:11" ht="15">
      <c r="A23" s="93" t="s">
        <v>401</v>
      </c>
      <c r="B23" s="93" t="s">
        <v>402</v>
      </c>
      <c r="C23" s="93" t="s">
        <v>357</v>
      </c>
      <c r="D23" s="92"/>
      <c r="E23" s="91"/>
      <c r="F23" s="92"/>
      <c r="G23" s="93"/>
      <c r="H23" s="94"/>
      <c r="I23" s="94"/>
      <c r="J23" s="95"/>
      <c r="K23" s="95"/>
    </row>
    <row r="24" spans="1:11" ht="15">
      <c r="A24" s="93" t="s">
        <v>403</v>
      </c>
      <c r="B24" s="93" t="s">
        <v>404</v>
      </c>
      <c r="C24" s="93" t="s">
        <v>357</v>
      </c>
      <c r="D24" s="92"/>
      <c r="E24" s="91"/>
      <c r="F24" s="92"/>
      <c r="G24" s="93"/>
      <c r="H24" s="94"/>
      <c r="I24" s="94"/>
      <c r="J24" s="95"/>
      <c r="K24" s="95"/>
    </row>
    <row r="25" spans="1:11" ht="15">
      <c r="A25" s="93" t="s">
        <v>405</v>
      </c>
      <c r="B25" s="93" t="s">
        <v>406</v>
      </c>
      <c r="C25" s="93" t="s">
        <v>357</v>
      </c>
      <c r="D25" s="92"/>
      <c r="E25" s="91"/>
      <c r="F25" s="92"/>
      <c r="G25" s="93"/>
      <c r="H25" s="94"/>
      <c r="I25" s="94"/>
      <c r="J25" s="95"/>
      <c r="K25" s="95"/>
    </row>
    <row r="26" spans="1:11" ht="15">
      <c r="A26" s="93" t="s">
        <v>407</v>
      </c>
      <c r="B26" s="93" t="s">
        <v>408</v>
      </c>
      <c r="C26" s="93" t="s">
        <v>357</v>
      </c>
      <c r="D26" s="92"/>
      <c r="E26" s="102"/>
      <c r="F26" s="92"/>
      <c r="G26" s="93"/>
      <c r="H26" s="94"/>
      <c r="I26" s="94"/>
      <c r="J26" s="95"/>
      <c r="K26" s="95"/>
    </row>
    <row r="27" spans="1:11" ht="15">
      <c r="A27" s="93" t="s">
        <v>409</v>
      </c>
      <c r="B27" s="93" t="s">
        <v>410</v>
      </c>
      <c r="C27" s="93" t="s">
        <v>357</v>
      </c>
      <c r="D27" s="92"/>
      <c r="E27" s="102"/>
      <c r="F27" s="92"/>
      <c r="G27" s="93"/>
      <c r="H27" s="94"/>
      <c r="I27" s="94"/>
      <c r="J27" s="95"/>
      <c r="K27" s="95"/>
    </row>
    <row r="28" spans="1:11" ht="15">
      <c r="A28" s="93" t="s">
        <v>411</v>
      </c>
      <c r="B28" s="93" t="s">
        <v>412</v>
      </c>
      <c r="C28" s="101" t="s">
        <v>413</v>
      </c>
      <c r="D28" s="92"/>
      <c r="E28" s="102"/>
      <c r="F28" s="92"/>
      <c r="G28" s="93"/>
      <c r="H28" s="94"/>
      <c r="I28" s="94"/>
      <c r="J28" s="95"/>
      <c r="K28" s="95"/>
    </row>
    <row r="29" spans="1:11" ht="15">
      <c r="A29" s="93" t="s">
        <v>414</v>
      </c>
      <c r="B29" s="93" t="s">
        <v>415</v>
      </c>
      <c r="C29" s="93" t="s">
        <v>357</v>
      </c>
      <c r="D29" s="92"/>
      <c r="E29" s="102"/>
      <c r="F29" s="92"/>
      <c r="G29" s="93"/>
      <c r="H29" s="94"/>
      <c r="I29" s="94"/>
      <c r="J29" s="95"/>
      <c r="K29" s="95"/>
    </row>
    <row r="30" spans="1:11" ht="15">
      <c r="A30" s="93" t="s">
        <v>416</v>
      </c>
      <c r="B30" s="93" t="s">
        <v>417</v>
      </c>
      <c r="C30" s="93" t="s">
        <v>357</v>
      </c>
      <c r="D30" s="92"/>
      <c r="E30" s="103"/>
      <c r="F30" s="101"/>
      <c r="G30" s="93"/>
      <c r="H30" s="94"/>
      <c r="I30" s="94"/>
      <c r="J30" s="95"/>
      <c r="K30" s="95"/>
    </row>
    <row r="31" spans="1:11" ht="15">
      <c r="A31" s="93" t="s">
        <v>418</v>
      </c>
      <c r="B31" s="93" t="s">
        <v>419</v>
      </c>
      <c r="C31" s="93" t="s">
        <v>357</v>
      </c>
      <c r="D31" s="92"/>
      <c r="E31" s="102"/>
      <c r="F31" s="92"/>
      <c r="G31" s="93"/>
      <c r="H31" s="94"/>
      <c r="I31" s="94"/>
      <c r="J31" s="95"/>
      <c r="K31" s="95"/>
    </row>
    <row r="32" spans="1:11" ht="15">
      <c r="A32" s="93" t="s">
        <v>420</v>
      </c>
      <c r="B32" s="93" t="s">
        <v>421</v>
      </c>
      <c r="C32" s="93" t="s">
        <v>357</v>
      </c>
      <c r="D32" s="92"/>
      <c r="E32" s="102"/>
      <c r="F32" s="92"/>
      <c r="G32" s="93"/>
      <c r="H32" s="94"/>
      <c r="I32" s="94"/>
      <c r="J32" s="95"/>
      <c r="K32" s="95"/>
    </row>
    <row r="33" spans="1:11" ht="15">
      <c r="A33" s="93" t="s">
        <v>422</v>
      </c>
      <c r="B33" s="93" t="s">
        <v>423</v>
      </c>
      <c r="C33" s="101" t="s">
        <v>424</v>
      </c>
      <c r="D33" s="92"/>
      <c r="E33" s="102"/>
      <c r="F33" s="92"/>
      <c r="G33" s="93"/>
      <c r="H33" s="94"/>
      <c r="I33" s="94"/>
      <c r="J33" s="95"/>
      <c r="K33" s="95"/>
    </row>
    <row r="34" spans="1:11" ht="15">
      <c r="A34" s="93" t="s">
        <v>425</v>
      </c>
      <c r="B34" s="93" t="s">
        <v>426</v>
      </c>
      <c r="C34" s="101" t="s">
        <v>427</v>
      </c>
      <c r="D34" s="92"/>
      <c r="E34" s="102"/>
      <c r="F34" s="92"/>
      <c r="G34" s="93"/>
      <c r="H34" s="94"/>
      <c r="I34" s="94"/>
      <c r="J34" s="95"/>
      <c r="K34" s="95"/>
    </row>
    <row r="35" spans="1:11" ht="15">
      <c r="A35" s="93" t="s">
        <v>428</v>
      </c>
      <c r="B35" s="93" t="s">
        <v>429</v>
      </c>
      <c r="C35" s="101" t="s">
        <v>430</v>
      </c>
      <c r="D35" s="92"/>
      <c r="E35" s="102"/>
      <c r="F35" s="92"/>
      <c r="G35" s="93"/>
      <c r="H35" s="94"/>
      <c r="I35" s="94"/>
      <c r="J35" s="95"/>
      <c r="K35" s="95"/>
    </row>
    <row r="36" spans="1:11" ht="15">
      <c r="A36" s="93" t="s">
        <v>431</v>
      </c>
      <c r="B36" s="93" t="s">
        <v>432</v>
      </c>
      <c r="C36" s="101" t="s">
        <v>433</v>
      </c>
      <c r="D36" s="92"/>
      <c r="E36" s="102"/>
      <c r="F36" s="92"/>
      <c r="G36" s="93"/>
      <c r="H36" s="94"/>
      <c r="I36" s="94"/>
      <c r="J36" s="95"/>
      <c r="K36" s="95"/>
    </row>
    <row r="37" spans="1:11" ht="15">
      <c r="A37" s="93" t="s">
        <v>434</v>
      </c>
      <c r="B37" s="93" t="s">
        <v>435</v>
      </c>
      <c r="C37" s="93" t="s">
        <v>357</v>
      </c>
      <c r="D37" s="92"/>
      <c r="E37" s="102"/>
      <c r="F37" s="92"/>
      <c r="G37" s="93"/>
      <c r="H37" s="94"/>
      <c r="I37" s="94"/>
      <c r="J37" s="95"/>
      <c r="K37" s="95"/>
    </row>
    <row r="38" spans="1:11" ht="15">
      <c r="A38" s="93" t="s">
        <v>436</v>
      </c>
      <c r="B38" s="93" t="s">
        <v>437</v>
      </c>
      <c r="C38" s="93" t="s">
        <v>357</v>
      </c>
      <c r="D38" s="92"/>
      <c r="E38" s="102"/>
      <c r="F38" s="92"/>
      <c r="G38" s="93"/>
      <c r="H38" s="94"/>
      <c r="I38" s="94"/>
      <c r="J38" s="95"/>
      <c r="K38" s="94"/>
    </row>
    <row r="39" spans="1:11" ht="15">
      <c r="A39" s="93" t="s">
        <v>438</v>
      </c>
      <c r="B39" s="93" t="s">
        <v>439</v>
      </c>
      <c r="C39" s="93" t="s">
        <v>357</v>
      </c>
      <c r="D39" s="92"/>
      <c r="E39" s="91"/>
      <c r="F39" s="92"/>
      <c r="G39" s="93"/>
      <c r="H39" s="94"/>
      <c r="I39" s="94"/>
      <c r="J39" s="95"/>
      <c r="K39" s="95"/>
    </row>
    <row r="40" spans="1:11" ht="15">
      <c r="A40" s="93" t="s">
        <v>440</v>
      </c>
      <c r="B40" s="93" t="s">
        <v>441</v>
      </c>
      <c r="C40" s="93" t="s">
        <v>357</v>
      </c>
      <c r="D40" s="92"/>
      <c r="E40" s="91"/>
      <c r="F40" s="92"/>
      <c r="G40" s="93"/>
      <c r="H40" s="94"/>
      <c r="I40" s="94"/>
      <c r="J40" s="95"/>
      <c r="K40" s="94"/>
    </row>
    <row r="41" spans="1:11" ht="15">
      <c r="A41" s="93" t="s">
        <v>442</v>
      </c>
      <c r="B41" s="93" t="s">
        <v>443</v>
      </c>
      <c r="C41" s="101" t="s">
        <v>444</v>
      </c>
      <c r="D41" s="92"/>
      <c r="E41" s="91"/>
      <c r="F41" s="92"/>
      <c r="G41" s="93"/>
      <c r="H41" s="94"/>
      <c r="I41" s="94"/>
      <c r="J41" s="95"/>
      <c r="K41" s="95"/>
    </row>
    <row r="42" spans="1:11" ht="15">
      <c r="A42" s="93" t="s">
        <v>445</v>
      </c>
      <c r="B42" s="93" t="s">
        <v>446</v>
      </c>
      <c r="C42" s="101" t="s">
        <v>447</v>
      </c>
      <c r="D42" s="92"/>
      <c r="E42" s="91"/>
      <c r="F42" s="92"/>
      <c r="G42" s="93"/>
      <c r="H42" s="94"/>
      <c r="I42" s="94"/>
      <c r="J42" s="95"/>
      <c r="K42" s="95"/>
    </row>
    <row r="43" spans="1:11" ht="15">
      <c r="A43" s="93" t="s">
        <v>448</v>
      </c>
      <c r="B43" s="93" t="s">
        <v>449</v>
      </c>
      <c r="C43" s="101" t="s">
        <v>450</v>
      </c>
      <c r="D43" s="92"/>
      <c r="E43" s="91"/>
      <c r="F43" s="92"/>
      <c r="G43" s="93"/>
      <c r="H43" s="94"/>
      <c r="I43" s="94"/>
      <c r="J43" s="95"/>
      <c r="K43" s="95"/>
    </row>
    <row r="44" spans="1:11" ht="15">
      <c r="A44" s="93" t="s">
        <v>451</v>
      </c>
      <c r="B44" s="93" t="s">
        <v>452</v>
      </c>
      <c r="C44" s="101" t="s">
        <v>453</v>
      </c>
      <c r="D44" s="92"/>
      <c r="E44" s="102"/>
      <c r="F44" s="92"/>
      <c r="G44" s="93"/>
      <c r="H44" s="94"/>
      <c r="I44" s="94"/>
      <c r="J44" s="95"/>
      <c r="K44" s="95"/>
    </row>
    <row r="45" spans="1:11" ht="15">
      <c r="A45" s="93" t="s">
        <v>454</v>
      </c>
      <c r="B45" s="93" t="s">
        <v>455</v>
      </c>
      <c r="C45" s="101" t="s">
        <v>456</v>
      </c>
      <c r="D45" s="92"/>
      <c r="E45" s="102"/>
      <c r="F45" s="92"/>
      <c r="G45" s="93"/>
      <c r="H45" s="94"/>
      <c r="I45" s="94"/>
      <c r="J45" s="95"/>
      <c r="K45" s="95"/>
    </row>
    <row r="46" spans="1:11" ht="15">
      <c r="A46" s="93" t="s">
        <v>457</v>
      </c>
      <c r="B46" s="93" t="s">
        <v>458</v>
      </c>
      <c r="C46" s="101" t="s">
        <v>459</v>
      </c>
      <c r="D46" s="92"/>
      <c r="E46" s="91"/>
      <c r="F46" s="92"/>
      <c r="G46" s="93"/>
      <c r="H46" s="94"/>
      <c r="I46" s="94"/>
      <c r="J46" s="95"/>
      <c r="K46" s="95"/>
    </row>
    <row r="47" spans="1:11" ht="15">
      <c r="A47" s="93" t="s">
        <v>460</v>
      </c>
      <c r="B47" s="93" t="s">
        <v>461</v>
      </c>
      <c r="C47" s="101" t="s">
        <v>462</v>
      </c>
      <c r="D47" s="92"/>
      <c r="E47" s="91"/>
      <c r="F47" s="92"/>
      <c r="G47" s="93"/>
      <c r="H47" s="94"/>
      <c r="I47" s="94"/>
      <c r="J47" s="95"/>
      <c r="K47" s="95"/>
    </row>
    <row r="48" spans="1:11" ht="15">
      <c r="A48" s="93" t="s">
        <v>463</v>
      </c>
      <c r="B48" s="93" t="s">
        <v>464</v>
      </c>
      <c r="C48" s="101" t="s">
        <v>465</v>
      </c>
      <c r="D48" s="92"/>
      <c r="E48" s="91"/>
      <c r="F48" s="92"/>
      <c r="G48" s="93"/>
      <c r="H48" s="94"/>
      <c r="I48" s="94"/>
      <c r="J48" s="95"/>
      <c r="K48" s="95"/>
    </row>
    <row r="49" spans="1:38" ht="15">
      <c r="A49" s="93" t="s">
        <v>466</v>
      </c>
      <c r="B49" s="93" t="s">
        <v>467</v>
      </c>
      <c r="C49" s="101" t="s">
        <v>468</v>
      </c>
      <c r="D49" s="92"/>
      <c r="E49" s="91"/>
      <c r="F49" s="92"/>
      <c r="G49" s="93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</row>
    <row r="50" spans="1:38" ht="15">
      <c r="A50" s="93" t="s">
        <v>469</v>
      </c>
      <c r="B50" s="93" t="s">
        <v>470</v>
      </c>
      <c r="C50" s="101" t="s">
        <v>471</v>
      </c>
      <c r="D50" s="92"/>
      <c r="E50" s="91"/>
      <c r="F50" s="92"/>
      <c r="G50" s="93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</row>
    <row r="51" spans="1:38" ht="15">
      <c r="A51" s="93" t="s">
        <v>472</v>
      </c>
      <c r="B51" s="93" t="s">
        <v>473</v>
      </c>
      <c r="C51" s="93" t="s">
        <v>357</v>
      </c>
      <c r="D51" s="92"/>
      <c r="E51" s="91"/>
      <c r="F51" s="92"/>
      <c r="G51" s="93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</row>
    <row r="52" spans="1:38" ht="15">
      <c r="A52" s="93" t="s">
        <v>474</v>
      </c>
      <c r="B52" s="93" t="s">
        <v>475</v>
      </c>
      <c r="C52" s="93" t="s">
        <v>357</v>
      </c>
      <c r="D52" s="92"/>
      <c r="E52" s="91"/>
      <c r="F52" s="92"/>
      <c r="G52" s="93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</row>
    <row r="53" spans="1:38" ht="15">
      <c r="A53" s="93" t="s">
        <v>476</v>
      </c>
      <c r="B53" s="93" t="s">
        <v>477</v>
      </c>
      <c r="C53" s="93" t="s">
        <v>357</v>
      </c>
      <c r="D53" s="92"/>
      <c r="E53" s="91"/>
      <c r="F53" s="92"/>
      <c r="G53" s="93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</row>
    <row r="54" spans="1:38" ht="15">
      <c r="A54" s="93" t="s">
        <v>478</v>
      </c>
      <c r="B54" s="93" t="s">
        <v>479</v>
      </c>
      <c r="C54" s="93" t="s">
        <v>357</v>
      </c>
      <c r="D54" s="92"/>
      <c r="E54" s="91"/>
      <c r="F54" s="92"/>
      <c r="G54" s="93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</row>
    <row r="55" spans="1:38" ht="15">
      <c r="A55" s="105"/>
      <c r="B55" s="105"/>
      <c r="C55" s="105"/>
      <c r="D55" s="92"/>
      <c r="E55" s="91"/>
      <c r="F55" s="92"/>
      <c r="G55" s="93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</row>
    <row r="56" spans="1:38" ht="15">
      <c r="A56" s="98" t="s">
        <v>480</v>
      </c>
      <c r="B56" s="97" t="s">
        <v>481</v>
      </c>
      <c r="C56" s="101" t="s">
        <v>482</v>
      </c>
      <c r="D56" s="92"/>
      <c r="E56" s="102"/>
      <c r="F56" s="92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</row>
    <row r="57" spans="1:38" ht="15">
      <c r="A57" s="98" t="s">
        <v>483</v>
      </c>
      <c r="B57" s="97" t="s">
        <v>484</v>
      </c>
      <c r="C57" s="97"/>
      <c r="D57" s="92"/>
      <c r="E57" s="102"/>
      <c r="F57" s="92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</row>
    <row r="58" spans="1:38" ht="15">
      <c r="A58" s="98" t="s">
        <v>485</v>
      </c>
      <c r="B58" s="97" t="s">
        <v>486</v>
      </c>
      <c r="C58" s="101" t="s">
        <v>487</v>
      </c>
      <c r="D58" s="92"/>
      <c r="E58" s="102"/>
      <c r="F58" s="92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</row>
    <row r="59" spans="1:38" ht="15">
      <c r="A59" s="98" t="s">
        <v>488</v>
      </c>
      <c r="B59" s="97" t="s">
        <v>489</v>
      </c>
      <c r="C59" s="101" t="s">
        <v>490</v>
      </c>
      <c r="D59" s="92"/>
      <c r="E59" s="102"/>
      <c r="F59" s="92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</row>
    <row r="60" spans="1:38" ht="15">
      <c r="A60" s="98" t="s">
        <v>491</v>
      </c>
      <c r="B60" s="97" t="s">
        <v>492</v>
      </c>
      <c r="C60" s="101" t="s">
        <v>493</v>
      </c>
      <c r="D60" s="92"/>
      <c r="E60" s="102"/>
      <c r="F60" s="92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</row>
    <row r="61" spans="1:38" ht="15">
      <c r="A61" s="98" t="s">
        <v>494</v>
      </c>
      <c r="B61" s="97" t="s">
        <v>495</v>
      </c>
      <c r="C61" s="101" t="s">
        <v>496</v>
      </c>
      <c r="D61" s="92"/>
      <c r="E61" s="102"/>
      <c r="F61" s="92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</row>
    <row r="62" spans="1:38" ht="15">
      <c r="A62" s="98" t="s">
        <v>497</v>
      </c>
      <c r="B62" s="97" t="s">
        <v>498</v>
      </c>
      <c r="C62" s="101" t="s">
        <v>499</v>
      </c>
      <c r="D62" s="92"/>
      <c r="E62" s="102"/>
      <c r="F62" s="92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</row>
    <row r="63" spans="1:38" ht="15">
      <c r="A63" s="98" t="s">
        <v>500</v>
      </c>
      <c r="B63" s="97" t="s">
        <v>501</v>
      </c>
      <c r="C63" s="101" t="s">
        <v>502</v>
      </c>
      <c r="D63" s="92"/>
      <c r="E63" s="102"/>
      <c r="F63" s="92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</row>
    <row r="64" spans="1:38" ht="15">
      <c r="A64" s="98" t="s">
        <v>503</v>
      </c>
      <c r="B64" s="97" t="s">
        <v>504</v>
      </c>
      <c r="C64" s="101" t="s">
        <v>505</v>
      </c>
      <c r="D64" s="92"/>
      <c r="E64" s="102"/>
      <c r="F64" s="92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</row>
    <row r="65" spans="1:38" ht="15">
      <c r="A65" s="98" t="s">
        <v>506</v>
      </c>
      <c r="B65" s="97" t="s">
        <v>507</v>
      </c>
      <c r="C65" s="101" t="s">
        <v>508</v>
      </c>
      <c r="D65" s="92"/>
      <c r="E65" s="102"/>
      <c r="F65" s="92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</row>
    <row r="66" spans="1:38" ht="15">
      <c r="A66" s="98" t="s">
        <v>509</v>
      </c>
      <c r="B66" s="97" t="s">
        <v>510</v>
      </c>
      <c r="C66" s="101" t="s">
        <v>511</v>
      </c>
      <c r="D66" s="92"/>
      <c r="E66" s="102"/>
      <c r="F66" s="92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</row>
    <row r="67" spans="1:38" ht="15">
      <c r="A67" s="98" t="s">
        <v>512</v>
      </c>
      <c r="B67" s="97" t="s">
        <v>513</v>
      </c>
      <c r="C67" s="101" t="s">
        <v>514</v>
      </c>
      <c r="D67" s="92"/>
      <c r="E67" s="102"/>
      <c r="F67" s="92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</row>
    <row r="68" spans="1:38" ht="15">
      <c r="A68" s="98" t="s">
        <v>515</v>
      </c>
      <c r="B68" s="97" t="s">
        <v>516</v>
      </c>
      <c r="C68" s="101" t="s">
        <v>517</v>
      </c>
      <c r="D68" s="92"/>
      <c r="E68" s="102"/>
      <c r="F68" s="92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</row>
    <row r="69" spans="1:38" ht="15">
      <c r="A69" s="98" t="s">
        <v>518</v>
      </c>
      <c r="B69" s="97" t="s">
        <v>519</v>
      </c>
      <c r="C69" s="101" t="s">
        <v>520</v>
      </c>
      <c r="D69" s="92"/>
      <c r="E69" s="102"/>
      <c r="F69" s="92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</row>
    <row r="70" spans="1:38" ht="15">
      <c r="A70" s="98" t="s">
        <v>521</v>
      </c>
      <c r="B70" s="97" t="s">
        <v>522</v>
      </c>
      <c r="C70" s="101" t="s">
        <v>523</v>
      </c>
      <c r="D70" s="92"/>
      <c r="E70" s="102"/>
      <c r="F70" s="92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</row>
    <row r="71" spans="1:38" ht="15">
      <c r="A71" s="98" t="s">
        <v>524</v>
      </c>
      <c r="B71" s="97" t="s">
        <v>525</v>
      </c>
      <c r="C71" s="101" t="s">
        <v>526</v>
      </c>
      <c r="D71" s="92"/>
      <c r="E71" s="102"/>
      <c r="F71" s="92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</row>
    <row r="72" spans="1:38" ht="15">
      <c r="A72" s="98" t="s">
        <v>527</v>
      </c>
      <c r="B72" s="97" t="s">
        <v>528</v>
      </c>
      <c r="C72" s="101" t="s">
        <v>529</v>
      </c>
      <c r="D72" s="92"/>
      <c r="E72" s="102"/>
      <c r="F72" s="92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</row>
    <row r="73" spans="1:38" ht="15">
      <c r="A73" s="98" t="s">
        <v>530</v>
      </c>
      <c r="B73" s="97" t="s">
        <v>531</v>
      </c>
      <c r="C73" s="101" t="s">
        <v>532</v>
      </c>
      <c r="D73" s="92"/>
      <c r="E73" s="102"/>
      <c r="F73" s="92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</row>
    <row r="74" spans="1:38" ht="15">
      <c r="A74" s="98" t="s">
        <v>533</v>
      </c>
      <c r="B74" s="97" t="s">
        <v>534</v>
      </c>
      <c r="C74" s="101" t="s">
        <v>535</v>
      </c>
      <c r="D74" s="92"/>
      <c r="E74" s="102"/>
      <c r="F74" s="92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</row>
    <row r="75" spans="1:38" ht="15">
      <c r="A75" s="98" t="s">
        <v>536</v>
      </c>
      <c r="B75" s="97" t="s">
        <v>537</v>
      </c>
      <c r="C75" s="101" t="s">
        <v>538</v>
      </c>
      <c r="D75" s="92"/>
      <c r="E75" s="102"/>
      <c r="F75" s="92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</row>
    <row r="76" spans="1:38" ht="15">
      <c r="A76" s="98" t="s">
        <v>539</v>
      </c>
      <c r="B76" s="97" t="s">
        <v>540</v>
      </c>
      <c r="C76" s="101" t="s">
        <v>541</v>
      </c>
      <c r="D76" s="92"/>
      <c r="E76" s="102"/>
      <c r="F76" s="101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</row>
    <row r="77" spans="1:38" ht="15">
      <c r="A77" s="98" t="s">
        <v>542</v>
      </c>
      <c r="B77" s="97" t="s">
        <v>543</v>
      </c>
      <c r="C77" s="101" t="s">
        <v>544</v>
      </c>
      <c r="D77" s="92"/>
      <c r="E77" s="102"/>
      <c r="F77" s="92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</row>
    <row r="78" spans="1:38" ht="15">
      <c r="A78" s="98" t="s">
        <v>545</v>
      </c>
      <c r="B78" s="97" t="s">
        <v>546</v>
      </c>
      <c r="C78" s="101" t="s">
        <v>547</v>
      </c>
      <c r="D78" s="92"/>
      <c r="E78" s="102"/>
      <c r="F78" s="92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</row>
    <row r="79" spans="1:38" ht="15">
      <c r="A79" s="98" t="s">
        <v>548</v>
      </c>
      <c r="B79" s="97" t="s">
        <v>549</v>
      </c>
      <c r="C79" s="101" t="s">
        <v>550</v>
      </c>
      <c r="D79" s="92"/>
      <c r="E79" s="102"/>
      <c r="F79" s="92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</row>
    <row r="80" spans="1:38" ht="15">
      <c r="A80" s="98" t="s">
        <v>551</v>
      </c>
      <c r="B80" s="97" t="s">
        <v>552</v>
      </c>
      <c r="C80" s="101" t="s">
        <v>553</v>
      </c>
      <c r="D80" s="92"/>
      <c r="E80" s="102"/>
      <c r="F80" s="92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</row>
    <row r="81" spans="1:38" ht="15">
      <c r="A81" s="98" t="s">
        <v>554</v>
      </c>
      <c r="B81" s="97" t="s">
        <v>555</v>
      </c>
      <c r="C81" s="101" t="s">
        <v>556</v>
      </c>
      <c r="D81" s="92"/>
      <c r="E81" s="102"/>
      <c r="F81" s="92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</row>
    <row r="82" spans="1:38" ht="15">
      <c r="A82" s="98" t="s">
        <v>557</v>
      </c>
      <c r="B82" s="97" t="s">
        <v>558</v>
      </c>
      <c r="C82" s="101" t="s">
        <v>559</v>
      </c>
      <c r="D82" s="92"/>
      <c r="E82" s="102"/>
      <c r="F82" s="92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</row>
    <row r="83" spans="1:38" ht="15">
      <c r="A83" s="98" t="s">
        <v>560</v>
      </c>
      <c r="B83" s="97" t="s">
        <v>561</v>
      </c>
      <c r="C83" s="101" t="s">
        <v>562</v>
      </c>
      <c r="D83" s="92"/>
      <c r="E83" s="102"/>
      <c r="F83" s="92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1:38" ht="15">
      <c r="A84" s="98" t="s">
        <v>563</v>
      </c>
      <c r="B84" s="97" t="s">
        <v>564</v>
      </c>
      <c r="C84" s="101" t="s">
        <v>565</v>
      </c>
      <c r="D84" s="92"/>
      <c r="E84" s="102"/>
      <c r="F84" s="92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</row>
    <row r="85" spans="1:38" ht="15">
      <c r="A85" s="98" t="s">
        <v>566</v>
      </c>
      <c r="B85" s="97" t="s">
        <v>567</v>
      </c>
      <c r="C85" s="101" t="s">
        <v>568</v>
      </c>
      <c r="D85" s="92"/>
      <c r="E85" s="102"/>
      <c r="F85" s="92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1:38" ht="15">
      <c r="A86" s="98" t="s">
        <v>569</v>
      </c>
      <c r="B86" s="97" t="s">
        <v>570</v>
      </c>
      <c r="C86" s="101" t="s">
        <v>571</v>
      </c>
      <c r="D86" s="92"/>
      <c r="E86" s="102"/>
      <c r="F86" s="92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</row>
    <row r="87" spans="1:38" ht="15">
      <c r="A87" s="98" t="s">
        <v>572</v>
      </c>
      <c r="B87" s="97" t="s">
        <v>573</v>
      </c>
      <c r="C87" s="101" t="s">
        <v>574</v>
      </c>
      <c r="D87" s="92"/>
      <c r="E87" s="102"/>
      <c r="F87" s="92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</row>
    <row r="88" spans="1:38" ht="15">
      <c r="A88" s="98" t="s">
        <v>575</v>
      </c>
      <c r="B88" s="97" t="s">
        <v>576</v>
      </c>
      <c r="C88" s="101" t="s">
        <v>577</v>
      </c>
      <c r="D88" s="92"/>
      <c r="E88" s="102"/>
      <c r="F88" s="92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</row>
    <row r="89" spans="1:38" ht="15">
      <c r="A89" s="98" t="s">
        <v>578</v>
      </c>
      <c r="B89" s="97" t="s">
        <v>579</v>
      </c>
      <c r="C89" s="101" t="s">
        <v>580</v>
      </c>
      <c r="D89" s="92"/>
      <c r="E89" s="102"/>
      <c r="F89" s="92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</row>
    <row r="90" spans="1:38" ht="15">
      <c r="A90" s="98" t="s">
        <v>581</v>
      </c>
      <c r="B90" s="97" t="s">
        <v>582</v>
      </c>
      <c r="C90" s="101" t="s">
        <v>583</v>
      </c>
      <c r="D90" s="92"/>
      <c r="E90" s="102"/>
      <c r="F90" s="92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</row>
    <row r="91" spans="1:38" ht="15">
      <c r="A91" s="98" t="s">
        <v>584</v>
      </c>
      <c r="B91" s="97" t="s">
        <v>585</v>
      </c>
      <c r="C91" s="101" t="s">
        <v>586</v>
      </c>
      <c r="D91" s="92"/>
      <c r="E91" s="102"/>
      <c r="F91" s="92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</row>
    <row r="92" spans="1:38" ht="15">
      <c r="A92" s="98" t="s">
        <v>587</v>
      </c>
      <c r="B92" s="97" t="s">
        <v>588</v>
      </c>
      <c r="C92" s="101" t="s">
        <v>589</v>
      </c>
      <c r="D92" s="92"/>
      <c r="E92" s="102"/>
      <c r="F92" s="92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</row>
    <row r="93" spans="1:38" ht="15">
      <c r="A93" s="98" t="s">
        <v>590</v>
      </c>
      <c r="B93" s="97" t="s">
        <v>591</v>
      </c>
      <c r="C93" s="101" t="s">
        <v>592</v>
      </c>
      <c r="D93" s="92"/>
      <c r="E93" s="102"/>
      <c r="F93" s="92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</row>
    <row r="94" spans="1:38" ht="15">
      <c r="A94" s="98" t="s">
        <v>593</v>
      </c>
      <c r="B94" s="97" t="s">
        <v>594</v>
      </c>
      <c r="C94" s="101" t="s">
        <v>595</v>
      </c>
      <c r="D94" s="92"/>
      <c r="E94" s="102"/>
      <c r="F94" s="92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</row>
    <row r="95" spans="1:38" ht="15">
      <c r="A95" s="98" t="s">
        <v>596</v>
      </c>
      <c r="B95" s="97" t="s">
        <v>597</v>
      </c>
      <c r="C95" s="101" t="s">
        <v>598</v>
      </c>
      <c r="D95" s="92"/>
      <c r="E95" s="102"/>
      <c r="F95" s="92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</row>
    <row r="96" spans="1:38" ht="15">
      <c r="A96" s="98" t="s">
        <v>599</v>
      </c>
      <c r="B96" s="97" t="s">
        <v>600</v>
      </c>
      <c r="C96" s="101" t="s">
        <v>601</v>
      </c>
      <c r="D96" s="92"/>
      <c r="E96" s="102"/>
      <c r="F96" s="92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</row>
    <row r="97" spans="1:38" ht="15">
      <c r="A97" s="98" t="s">
        <v>602</v>
      </c>
      <c r="B97" s="97" t="s">
        <v>603</v>
      </c>
      <c r="C97" s="101" t="s">
        <v>604</v>
      </c>
      <c r="D97" s="92"/>
      <c r="E97" s="91"/>
      <c r="F97" s="92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</row>
    <row r="98" spans="1:38" ht="15">
      <c r="A98" s="98" t="s">
        <v>605</v>
      </c>
      <c r="B98" s="97" t="s">
        <v>606</v>
      </c>
      <c r="C98" s="97" t="s">
        <v>357</v>
      </c>
      <c r="D98" s="92"/>
      <c r="E98" s="91"/>
      <c r="F98" s="92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</row>
    <row r="99" spans="1:38" ht="15">
      <c r="A99" s="98" t="s">
        <v>607</v>
      </c>
      <c r="B99" s="97" t="s">
        <v>608</v>
      </c>
      <c r="C99" s="97" t="s">
        <v>357</v>
      </c>
      <c r="D99" s="92"/>
      <c r="E99" s="91"/>
      <c r="F99" s="92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</row>
    <row r="100" spans="1:38" ht="15">
      <c r="A100" s="98" t="s">
        <v>609</v>
      </c>
      <c r="B100" s="97" t="s">
        <v>610</v>
      </c>
      <c r="C100" s="97" t="s">
        <v>357</v>
      </c>
      <c r="D100" s="92"/>
      <c r="E100" s="91"/>
      <c r="F100" s="92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</row>
    <row r="101" spans="1:38" ht="15">
      <c r="A101" s="98" t="s">
        <v>611</v>
      </c>
      <c r="B101" s="97" t="s">
        <v>612</v>
      </c>
      <c r="C101" s="97" t="s">
        <v>357</v>
      </c>
      <c r="D101" s="92"/>
      <c r="E101" s="91"/>
      <c r="F101" s="92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</row>
    <row r="102" spans="1:38" ht="15">
      <c r="A102" s="98" t="s">
        <v>613</v>
      </c>
      <c r="B102" s="97" t="s">
        <v>614</v>
      </c>
      <c r="C102" s="101" t="s">
        <v>615</v>
      </c>
      <c r="D102" s="92"/>
      <c r="E102" s="102"/>
      <c r="F102" s="92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</row>
    <row r="103" spans="1:38" ht="15">
      <c r="A103" s="98" t="s">
        <v>616</v>
      </c>
      <c r="B103" s="97" t="s">
        <v>617</v>
      </c>
      <c r="C103" s="101" t="s">
        <v>618</v>
      </c>
      <c r="D103" s="92"/>
      <c r="E103" s="102"/>
      <c r="F103" s="92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</row>
    <row r="104" spans="1:38" ht="15">
      <c r="A104" s="98" t="s">
        <v>619</v>
      </c>
      <c r="B104" s="97" t="s">
        <v>620</v>
      </c>
      <c r="C104" s="101" t="s">
        <v>621</v>
      </c>
      <c r="D104" s="92"/>
      <c r="E104" s="102"/>
      <c r="F104" s="92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</row>
    <row r="105" spans="1:38" ht="15">
      <c r="A105" s="98" t="s">
        <v>622</v>
      </c>
      <c r="B105" s="97" t="s">
        <v>623</v>
      </c>
      <c r="C105" s="101" t="s">
        <v>624</v>
      </c>
      <c r="D105" s="92"/>
      <c r="E105" s="102"/>
      <c r="F105" s="92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</row>
    <row r="106" spans="1:38" ht="15">
      <c r="A106" s="98" t="s">
        <v>625</v>
      </c>
      <c r="B106" s="97" t="s">
        <v>626</v>
      </c>
      <c r="C106" s="101" t="s">
        <v>627</v>
      </c>
      <c r="D106" s="92"/>
      <c r="E106" s="102"/>
      <c r="F106" s="92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</row>
    <row r="107" spans="1:38" ht="15">
      <c r="A107" s="98" t="s">
        <v>628</v>
      </c>
      <c r="B107" s="97" t="s">
        <v>629</v>
      </c>
      <c r="C107" s="101" t="s">
        <v>630</v>
      </c>
      <c r="D107" s="92"/>
      <c r="E107" s="102"/>
      <c r="F107" s="92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</row>
    <row r="108" spans="1:38" ht="15">
      <c r="A108" s="98" t="s">
        <v>631</v>
      </c>
      <c r="B108" s="97" t="s">
        <v>632</v>
      </c>
      <c r="C108" s="101" t="s">
        <v>633</v>
      </c>
      <c r="D108" s="92"/>
      <c r="E108" s="102"/>
      <c r="F108" s="92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</row>
    <row r="109" spans="1:38" ht="15">
      <c r="A109" s="98" t="s">
        <v>634</v>
      </c>
      <c r="B109" s="97" t="s">
        <v>635</v>
      </c>
      <c r="C109" s="101" t="s">
        <v>636</v>
      </c>
      <c r="D109" s="92"/>
      <c r="E109" s="102"/>
      <c r="F109" s="92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</row>
    <row r="110" spans="1:38" ht="15">
      <c r="A110" s="98" t="s">
        <v>637</v>
      </c>
      <c r="B110" s="97" t="s">
        <v>638</v>
      </c>
      <c r="C110" s="101" t="s">
        <v>639</v>
      </c>
      <c r="D110" s="92"/>
      <c r="E110" s="102"/>
      <c r="F110" s="92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</row>
    <row r="111" spans="1:38" ht="15">
      <c r="A111" s="98" t="s">
        <v>640</v>
      </c>
      <c r="B111" s="97" t="s">
        <v>641</v>
      </c>
      <c r="C111" s="101" t="s">
        <v>642</v>
      </c>
      <c r="D111" s="92"/>
      <c r="E111" s="102"/>
      <c r="F111" s="92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</row>
    <row r="112" spans="1:38" ht="15">
      <c r="A112" s="98" t="s">
        <v>643</v>
      </c>
      <c r="B112" s="97" t="s">
        <v>644</v>
      </c>
      <c r="C112" s="101" t="s">
        <v>645</v>
      </c>
      <c r="D112" s="92"/>
      <c r="E112" s="102"/>
      <c r="F112" s="92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</row>
    <row r="113" spans="1:38" ht="15">
      <c r="A113" s="98" t="s">
        <v>646</v>
      </c>
      <c r="B113" s="97" t="s">
        <v>647</v>
      </c>
      <c r="C113" s="101" t="s">
        <v>648</v>
      </c>
      <c r="D113" s="92"/>
      <c r="E113" s="102"/>
      <c r="F113" s="92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</row>
    <row r="114" spans="1:38" ht="15">
      <c r="A114" s="98" t="s">
        <v>649</v>
      </c>
      <c r="B114" s="97" t="s">
        <v>650</v>
      </c>
      <c r="C114" s="101" t="s">
        <v>651</v>
      </c>
      <c r="D114" s="92"/>
      <c r="E114" s="102"/>
      <c r="F114" s="92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</row>
    <row r="115" spans="1:38" ht="15">
      <c r="A115" s="98" t="s">
        <v>652</v>
      </c>
      <c r="B115" s="97" t="s">
        <v>653</v>
      </c>
      <c r="C115" s="101" t="s">
        <v>654</v>
      </c>
      <c r="D115" s="92"/>
      <c r="E115" s="102"/>
      <c r="F115" s="92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</row>
    <row r="116" spans="1:38" ht="15">
      <c r="A116" s="98" t="s">
        <v>655</v>
      </c>
      <c r="B116" s="97" t="s">
        <v>656</v>
      </c>
      <c r="C116" s="101" t="s">
        <v>657</v>
      </c>
      <c r="D116" s="92"/>
      <c r="E116" s="102"/>
      <c r="F116" s="92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</row>
    <row r="117" spans="1:38" ht="15">
      <c r="A117" s="98" t="s">
        <v>658</v>
      </c>
      <c r="B117" s="97" t="s">
        <v>659</v>
      </c>
      <c r="C117" s="101" t="s">
        <v>660</v>
      </c>
      <c r="D117" s="92"/>
      <c r="E117" s="102"/>
      <c r="F117" s="92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</row>
    <row r="118" spans="1:38" ht="15">
      <c r="A118" s="98" t="s">
        <v>661</v>
      </c>
      <c r="B118" s="97" t="s">
        <v>662</v>
      </c>
      <c r="C118" s="101" t="s">
        <v>663</v>
      </c>
      <c r="D118" s="92"/>
      <c r="E118" s="102"/>
      <c r="F118" s="92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</row>
    <row r="119" spans="1:38" ht="15">
      <c r="A119" s="98" t="s">
        <v>664</v>
      </c>
      <c r="B119" s="97" t="s">
        <v>665</v>
      </c>
      <c r="C119" s="101" t="s">
        <v>666</v>
      </c>
      <c r="D119" s="92"/>
      <c r="E119" s="102"/>
      <c r="F119" s="92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</row>
    <row r="120" spans="1:38" ht="15">
      <c r="A120" s="98" t="s">
        <v>667</v>
      </c>
      <c r="B120" s="97" t="s">
        <v>668</v>
      </c>
      <c r="C120" s="101" t="s">
        <v>669</v>
      </c>
      <c r="D120" s="92"/>
      <c r="E120" s="102"/>
      <c r="F120" s="92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</row>
    <row r="121" spans="1:38" ht="15">
      <c r="A121" s="98" t="s">
        <v>670</v>
      </c>
      <c r="B121" s="97" t="s">
        <v>671</v>
      </c>
      <c r="C121" s="97" t="s">
        <v>357</v>
      </c>
      <c r="D121" s="92"/>
      <c r="E121" s="102"/>
      <c r="F121" s="92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</row>
    <row r="122" spans="1:38" ht="15">
      <c r="A122" s="98" t="s">
        <v>672</v>
      </c>
      <c r="B122" s="97" t="s">
        <v>673</v>
      </c>
      <c r="C122" s="101" t="s">
        <v>674</v>
      </c>
      <c r="D122" s="92"/>
      <c r="E122" s="102"/>
      <c r="F122" s="92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</row>
    <row r="123" spans="1:38" ht="15">
      <c r="A123" s="98" t="s">
        <v>675</v>
      </c>
      <c r="B123" s="97" t="s">
        <v>676</v>
      </c>
      <c r="C123" s="101" t="s">
        <v>677</v>
      </c>
      <c r="D123" s="92"/>
      <c r="E123" s="102"/>
      <c r="F123" s="92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</row>
    <row r="124" spans="1:38" ht="15">
      <c r="A124" s="98" t="s">
        <v>678</v>
      </c>
      <c r="B124" s="97" t="s">
        <v>679</v>
      </c>
      <c r="C124" s="101" t="s">
        <v>680</v>
      </c>
      <c r="D124" s="92"/>
      <c r="E124" s="102"/>
      <c r="F124" s="92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</row>
    <row r="125" spans="1:38" ht="15">
      <c r="A125" s="98" t="s">
        <v>681</v>
      </c>
      <c r="B125" s="97" t="s">
        <v>682</v>
      </c>
      <c r="C125" s="101" t="s">
        <v>683</v>
      </c>
      <c r="D125" s="92"/>
      <c r="E125" s="102"/>
      <c r="F125" s="92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</row>
    <row r="126" spans="1:38" ht="15">
      <c r="A126" s="98" t="s">
        <v>684</v>
      </c>
      <c r="B126" s="97" t="s">
        <v>685</v>
      </c>
      <c r="C126" s="101" t="s">
        <v>686</v>
      </c>
      <c r="D126" s="92"/>
      <c r="E126" s="102"/>
      <c r="F126" s="92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</row>
    <row r="127" spans="1:38" ht="15">
      <c r="A127" s="98" t="s">
        <v>687</v>
      </c>
      <c r="B127" s="97" t="s">
        <v>688</v>
      </c>
      <c r="C127" s="101" t="s">
        <v>689</v>
      </c>
      <c r="D127" s="92"/>
      <c r="E127" s="102"/>
      <c r="F127" s="92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</row>
    <row r="128" spans="1:38" ht="15">
      <c r="A128" s="98" t="s">
        <v>690</v>
      </c>
      <c r="B128" s="97" t="s">
        <v>691</v>
      </c>
      <c r="C128" s="101" t="s">
        <v>692</v>
      </c>
      <c r="D128" s="92"/>
      <c r="E128" s="102"/>
      <c r="F128" s="92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</row>
    <row r="129" spans="1:38" ht="15">
      <c r="A129" s="98" t="s">
        <v>693</v>
      </c>
      <c r="B129" s="97" t="s">
        <v>694</v>
      </c>
      <c r="C129" s="97" t="s">
        <v>357</v>
      </c>
      <c r="D129" s="92"/>
      <c r="E129" s="102"/>
      <c r="F129" s="92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</row>
    <row r="130" spans="1:38" ht="15">
      <c r="A130" s="98" t="s">
        <v>695</v>
      </c>
      <c r="B130" s="97" t="s">
        <v>696</v>
      </c>
      <c r="C130" s="101" t="s">
        <v>697</v>
      </c>
      <c r="D130" s="92"/>
      <c r="E130" s="102"/>
      <c r="F130" s="92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</row>
    <row r="131" spans="1:38" ht="15">
      <c r="A131" s="98" t="s">
        <v>698</v>
      </c>
      <c r="B131" s="97" t="s">
        <v>699</v>
      </c>
      <c r="C131" s="101" t="s">
        <v>700</v>
      </c>
      <c r="D131" s="92"/>
      <c r="E131" s="102"/>
      <c r="F131" s="92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</row>
    <row r="132" spans="1:38" ht="15">
      <c r="A132" s="98" t="s">
        <v>701</v>
      </c>
      <c r="B132" s="97" t="s">
        <v>702</v>
      </c>
      <c r="C132" s="101" t="s">
        <v>703</v>
      </c>
      <c r="D132" s="92"/>
      <c r="E132" s="102"/>
      <c r="F132" s="92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</row>
    <row r="133" spans="1:38" ht="15">
      <c r="A133" s="98" t="s">
        <v>704</v>
      </c>
      <c r="B133" s="97" t="s">
        <v>705</v>
      </c>
      <c r="C133" s="101" t="s">
        <v>706</v>
      </c>
      <c r="D133" s="92"/>
      <c r="E133" s="102"/>
      <c r="F133" s="92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</row>
    <row r="134" spans="1:38" ht="15">
      <c r="A134" s="98" t="s">
        <v>707</v>
      </c>
      <c r="B134" s="97" t="s">
        <v>708</v>
      </c>
      <c r="C134" s="101" t="s">
        <v>709</v>
      </c>
      <c r="D134" s="92"/>
      <c r="E134" s="102"/>
      <c r="F134" s="92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</row>
    <row r="135" spans="1:38" ht="15">
      <c r="A135" s="98" t="s">
        <v>710</v>
      </c>
      <c r="B135" s="97" t="s">
        <v>711</v>
      </c>
      <c r="C135" s="101" t="s">
        <v>712</v>
      </c>
      <c r="D135" s="92"/>
      <c r="E135" s="102"/>
      <c r="F135" s="92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</row>
    <row r="136" spans="1:38" ht="15">
      <c r="A136" s="98" t="s">
        <v>713</v>
      </c>
      <c r="B136" s="97" t="s">
        <v>714</v>
      </c>
      <c r="C136" s="101" t="s">
        <v>715</v>
      </c>
      <c r="D136" s="92"/>
      <c r="E136" s="102"/>
      <c r="F136" s="92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</row>
    <row r="137" spans="1:38" ht="15">
      <c r="A137" s="98" t="s">
        <v>716</v>
      </c>
      <c r="B137" s="97" t="s">
        <v>717</v>
      </c>
      <c r="C137" s="101" t="s">
        <v>718</v>
      </c>
      <c r="D137" s="92"/>
      <c r="E137" s="102"/>
      <c r="F137" s="92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</row>
    <row r="138" spans="1:38" ht="15">
      <c r="A138" s="98" t="s">
        <v>719</v>
      </c>
      <c r="B138" s="97" t="s">
        <v>720</v>
      </c>
      <c r="C138" s="101" t="s">
        <v>721</v>
      </c>
      <c r="D138" s="92"/>
      <c r="E138" s="102"/>
      <c r="F138" s="92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</row>
    <row r="139" spans="1:38" ht="15">
      <c r="A139" s="98" t="s">
        <v>722</v>
      </c>
      <c r="B139" s="97" t="s">
        <v>723</v>
      </c>
      <c r="C139" s="101" t="s">
        <v>724</v>
      </c>
      <c r="D139" s="92"/>
      <c r="E139" s="102"/>
      <c r="F139" s="92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</row>
    <row r="140" spans="1:38" ht="15">
      <c r="A140" s="98" t="s">
        <v>725</v>
      </c>
      <c r="B140" s="97" t="s">
        <v>726</v>
      </c>
      <c r="C140" s="97" t="s">
        <v>357</v>
      </c>
      <c r="D140" s="92"/>
      <c r="E140" s="102"/>
      <c r="F140" s="92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</row>
    <row r="141" spans="1:38" ht="15">
      <c r="A141" s="98" t="s">
        <v>727</v>
      </c>
      <c r="B141" s="97" t="s">
        <v>728</v>
      </c>
      <c r="C141" s="97" t="s">
        <v>357</v>
      </c>
      <c r="D141" s="92"/>
      <c r="E141" s="102"/>
      <c r="F141" s="92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</row>
    <row r="142" spans="1:38" ht="15">
      <c r="A142" s="98" t="s">
        <v>729</v>
      </c>
      <c r="B142" s="97" t="s">
        <v>730</v>
      </c>
      <c r="C142" s="97" t="s">
        <v>357</v>
      </c>
      <c r="D142" s="92"/>
      <c r="E142" s="102"/>
      <c r="F142" s="92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</row>
    <row r="143" spans="1:38" ht="15">
      <c r="A143" s="98" t="s">
        <v>731</v>
      </c>
      <c r="B143" s="97" t="s">
        <v>732</v>
      </c>
      <c r="C143" s="97" t="s">
        <v>357</v>
      </c>
      <c r="D143" s="92"/>
      <c r="E143" s="98"/>
      <c r="F143" s="92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</row>
    <row r="144" spans="1:38" ht="15">
      <c r="A144" s="98" t="s">
        <v>733</v>
      </c>
      <c r="B144" s="97" t="s">
        <v>734</v>
      </c>
      <c r="C144" s="97" t="s">
        <v>357</v>
      </c>
      <c r="D144" s="92"/>
      <c r="E144" s="102"/>
      <c r="F144" s="92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</row>
    <row r="145" spans="1:38" ht="15">
      <c r="A145" s="98" t="s">
        <v>735</v>
      </c>
      <c r="B145" s="97" t="s">
        <v>736</v>
      </c>
      <c r="C145" s="97" t="s">
        <v>357</v>
      </c>
      <c r="D145" s="92"/>
      <c r="E145" s="102"/>
      <c r="F145" s="92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</row>
    <row r="146" spans="1:38" ht="15">
      <c r="A146" s="98" t="s">
        <v>737</v>
      </c>
      <c r="B146" s="97" t="s">
        <v>738</v>
      </c>
      <c r="C146" s="101" t="s">
        <v>739</v>
      </c>
      <c r="D146" s="92"/>
      <c r="E146" s="102"/>
      <c r="F146" s="92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</row>
    <row r="147" spans="1:38" ht="15">
      <c r="A147" s="98" t="s">
        <v>740</v>
      </c>
      <c r="B147" s="97" t="s">
        <v>741</v>
      </c>
      <c r="C147" s="101" t="s">
        <v>742</v>
      </c>
      <c r="D147" s="92"/>
      <c r="E147" s="102"/>
      <c r="F147" s="92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</row>
    <row r="148" spans="1:38" ht="15">
      <c r="A148" s="98" t="s">
        <v>743</v>
      </c>
      <c r="B148" s="97" t="s">
        <v>744</v>
      </c>
      <c r="C148" s="101" t="s">
        <v>745</v>
      </c>
      <c r="D148" s="92"/>
      <c r="E148" s="102"/>
      <c r="F148" s="92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</row>
    <row r="149" spans="1:38" ht="15">
      <c r="A149" s="98" t="s">
        <v>746</v>
      </c>
      <c r="B149" s="97" t="s">
        <v>747</v>
      </c>
      <c r="C149" s="101" t="s">
        <v>748</v>
      </c>
      <c r="D149" s="92"/>
      <c r="E149" s="102"/>
      <c r="F149" s="92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</row>
    <row r="150" spans="1:38" ht="15">
      <c r="A150" s="98" t="s">
        <v>749</v>
      </c>
      <c r="B150" s="97" t="s">
        <v>750</v>
      </c>
      <c r="C150" s="101" t="s">
        <v>751</v>
      </c>
      <c r="D150" s="92"/>
      <c r="E150" s="102"/>
      <c r="F150" s="92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</row>
    <row r="151" spans="1:38" ht="15">
      <c r="A151" s="98" t="s">
        <v>752</v>
      </c>
      <c r="B151" s="97" t="s">
        <v>753</v>
      </c>
      <c r="C151" s="101" t="s">
        <v>754</v>
      </c>
      <c r="D151" s="92"/>
      <c r="E151" s="102"/>
      <c r="F151" s="92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</row>
    <row r="152" spans="1:38" ht="15">
      <c r="A152" s="98" t="s">
        <v>755</v>
      </c>
      <c r="B152" s="97" t="s">
        <v>756</v>
      </c>
      <c r="C152" s="101" t="s">
        <v>757</v>
      </c>
      <c r="D152" s="92"/>
      <c r="E152" s="102"/>
      <c r="F152" s="92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</row>
    <row r="153" spans="1:38" ht="15">
      <c r="A153" s="98" t="s">
        <v>758</v>
      </c>
      <c r="B153" s="97" t="s">
        <v>759</v>
      </c>
      <c r="C153" s="101" t="s">
        <v>760</v>
      </c>
      <c r="D153" s="92"/>
      <c r="E153" s="102"/>
      <c r="F153" s="92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</row>
    <row r="154" spans="1:38" ht="15">
      <c r="A154" s="98" t="s">
        <v>761</v>
      </c>
      <c r="B154" s="97" t="s">
        <v>762</v>
      </c>
      <c r="C154" s="101" t="s">
        <v>763</v>
      </c>
      <c r="D154" s="92"/>
      <c r="E154" s="102"/>
      <c r="F154" s="92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</row>
    <row r="155" spans="1:38" ht="15">
      <c r="A155" s="98" t="s">
        <v>764</v>
      </c>
      <c r="B155" s="97" t="s">
        <v>765</v>
      </c>
      <c r="C155" s="101" t="s">
        <v>766</v>
      </c>
      <c r="D155" s="92"/>
      <c r="E155" s="102"/>
      <c r="F155" s="92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</row>
    <row r="156" spans="1:38" ht="15">
      <c r="A156" s="98" t="s">
        <v>767</v>
      </c>
      <c r="B156" s="97" t="s">
        <v>768</v>
      </c>
      <c r="C156" s="101" t="s">
        <v>769</v>
      </c>
      <c r="D156" s="92"/>
      <c r="E156" s="102"/>
      <c r="F156" s="92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</row>
    <row r="157" spans="1:38" ht="15">
      <c r="A157" s="98" t="s">
        <v>770</v>
      </c>
      <c r="B157" s="97" t="s">
        <v>771</v>
      </c>
      <c r="C157" s="101" t="s">
        <v>772</v>
      </c>
      <c r="D157" s="92"/>
      <c r="E157" s="102"/>
      <c r="F157" s="92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</row>
    <row r="158" spans="1:38" ht="15">
      <c r="A158" s="98" t="s">
        <v>773</v>
      </c>
      <c r="B158" s="97" t="s">
        <v>774</v>
      </c>
      <c r="C158" s="101" t="s">
        <v>775</v>
      </c>
      <c r="D158" s="92"/>
      <c r="E158" s="102"/>
      <c r="F158" s="92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</row>
    <row r="159" spans="1:38" ht="15">
      <c r="A159" s="98" t="s">
        <v>776</v>
      </c>
      <c r="B159" s="97" t="s">
        <v>777</v>
      </c>
      <c r="C159" s="101" t="s">
        <v>778</v>
      </c>
      <c r="D159" s="92"/>
      <c r="E159" s="102"/>
      <c r="F159" s="92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</row>
    <row r="160" spans="1:38" ht="15">
      <c r="A160" s="98" t="s">
        <v>779</v>
      </c>
      <c r="B160" s="97" t="s">
        <v>780</v>
      </c>
      <c r="C160" s="97" t="s">
        <v>357</v>
      </c>
      <c r="D160" s="92"/>
      <c r="E160" s="102"/>
      <c r="F160" s="92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</row>
    <row r="161" spans="1:38" ht="15">
      <c r="A161" s="98" t="s">
        <v>781</v>
      </c>
      <c r="B161" s="97" t="s">
        <v>782</v>
      </c>
      <c r="C161" s="97" t="s">
        <v>357</v>
      </c>
      <c r="D161" s="92"/>
      <c r="E161" s="102"/>
      <c r="F161" s="92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</row>
    <row r="162" spans="1:38" ht="15">
      <c r="A162" s="98" t="s">
        <v>783</v>
      </c>
      <c r="B162" s="97" t="s">
        <v>784</v>
      </c>
      <c r="C162" s="97" t="s">
        <v>357</v>
      </c>
      <c r="D162" s="92"/>
      <c r="E162" s="102"/>
      <c r="F162" s="92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</row>
    <row r="163" spans="1:38" ht="15">
      <c r="A163" s="98" t="s">
        <v>785</v>
      </c>
      <c r="B163" s="97" t="s">
        <v>786</v>
      </c>
      <c r="C163" s="97" t="s">
        <v>357</v>
      </c>
      <c r="D163" s="92"/>
      <c r="E163" s="102"/>
      <c r="F163" s="92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</row>
    <row r="164" spans="1:38" ht="15">
      <c r="A164" s="98" t="s">
        <v>787</v>
      </c>
      <c r="B164" s="97" t="s">
        <v>788</v>
      </c>
      <c r="C164" s="101" t="s">
        <v>789</v>
      </c>
      <c r="D164" s="92"/>
      <c r="E164" s="102"/>
      <c r="F164" s="92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</row>
    <row r="165" spans="1:38" ht="15">
      <c r="A165" s="98" t="s">
        <v>790</v>
      </c>
      <c r="B165" s="97" t="s">
        <v>791</v>
      </c>
      <c r="C165" s="101" t="s">
        <v>792</v>
      </c>
      <c r="D165" s="92"/>
      <c r="E165" s="102"/>
      <c r="F165" s="92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</row>
    <row r="166" spans="1:38" ht="15">
      <c r="A166" s="98" t="s">
        <v>793</v>
      </c>
      <c r="B166" s="97" t="s">
        <v>794</v>
      </c>
      <c r="C166" s="101" t="s">
        <v>795</v>
      </c>
      <c r="D166" s="92"/>
      <c r="E166" s="102"/>
      <c r="F166" s="92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</row>
    <row r="167" spans="1:38" ht="15">
      <c r="A167" s="98" t="s">
        <v>796</v>
      </c>
      <c r="B167" s="97" t="s">
        <v>797</v>
      </c>
      <c r="C167" s="101" t="s">
        <v>798</v>
      </c>
      <c r="D167" s="92"/>
      <c r="E167" s="102"/>
      <c r="F167" s="92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</row>
    <row r="168" spans="1:38" ht="15">
      <c r="A168" s="98" t="s">
        <v>799</v>
      </c>
      <c r="B168" s="97" t="s">
        <v>800</v>
      </c>
      <c r="C168" s="101" t="s">
        <v>801</v>
      </c>
      <c r="D168" s="92"/>
      <c r="E168" s="91"/>
      <c r="F168" s="92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</row>
    <row r="169" spans="1:38" ht="15">
      <c r="A169" s="98" t="s">
        <v>802</v>
      </c>
      <c r="B169" s="97" t="s">
        <v>803</v>
      </c>
      <c r="C169" s="97" t="s">
        <v>357</v>
      </c>
      <c r="D169" s="92"/>
      <c r="E169" s="91"/>
      <c r="F169" s="92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</row>
    <row r="170" spans="1:38" ht="15">
      <c r="A170" s="98" t="s">
        <v>804</v>
      </c>
      <c r="B170" s="97" t="s">
        <v>805</v>
      </c>
      <c r="C170" s="97" t="s">
        <v>357</v>
      </c>
      <c r="D170" s="92"/>
      <c r="E170" s="91"/>
      <c r="F170" s="92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</row>
    <row r="171" spans="1:38" ht="15">
      <c r="A171" s="98" t="s">
        <v>806</v>
      </c>
      <c r="B171" s="97" t="s">
        <v>807</v>
      </c>
      <c r="C171" s="97" t="s">
        <v>357</v>
      </c>
      <c r="D171" s="92"/>
      <c r="E171" s="91"/>
      <c r="F171" s="92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</row>
    <row r="172" spans="1:38" ht="15">
      <c r="A172" s="98" t="s">
        <v>808</v>
      </c>
      <c r="B172" s="97" t="s">
        <v>809</v>
      </c>
      <c r="C172" s="97" t="s">
        <v>357</v>
      </c>
      <c r="D172" s="92"/>
      <c r="E172" s="91"/>
      <c r="F172" s="92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</row>
    <row r="173" spans="1:38" ht="15">
      <c r="A173" s="98" t="s">
        <v>810</v>
      </c>
      <c r="B173" s="97" t="s">
        <v>811</v>
      </c>
      <c r="C173" s="101" t="s">
        <v>812</v>
      </c>
      <c r="D173" s="92"/>
      <c r="E173" s="91"/>
      <c r="F173" s="92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</row>
    <row r="174" spans="1:38" ht="15">
      <c r="A174" s="98" t="s">
        <v>813</v>
      </c>
      <c r="B174" s="97" t="s">
        <v>814</v>
      </c>
      <c r="C174" s="101" t="s">
        <v>815</v>
      </c>
      <c r="D174" s="92"/>
      <c r="E174" s="91"/>
      <c r="F174" s="92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</row>
    <row r="175" spans="1:38" ht="15">
      <c r="A175" s="98" t="s">
        <v>816</v>
      </c>
      <c r="B175" s="97" t="s">
        <v>817</v>
      </c>
      <c r="C175" s="101" t="s">
        <v>818</v>
      </c>
      <c r="D175" s="92"/>
      <c r="E175" s="91"/>
      <c r="F175" s="92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</row>
    <row r="176" spans="1:38" ht="15">
      <c r="A176" s="98" t="s">
        <v>819</v>
      </c>
      <c r="B176" s="97" t="s">
        <v>820</v>
      </c>
      <c r="C176" s="101" t="s">
        <v>821</v>
      </c>
      <c r="D176" s="92"/>
      <c r="E176" s="91"/>
      <c r="F176" s="92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</row>
    <row r="177" spans="1:38" ht="15">
      <c r="A177" s="98" t="s">
        <v>822</v>
      </c>
      <c r="B177" s="97" t="s">
        <v>823</v>
      </c>
      <c r="C177" s="101" t="s">
        <v>824</v>
      </c>
      <c r="D177" s="92"/>
      <c r="E177" s="91"/>
      <c r="F177" s="92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</row>
    <row r="178" spans="1:38" ht="15">
      <c r="A178" s="98" t="s">
        <v>825</v>
      </c>
      <c r="B178" s="97" t="s">
        <v>826</v>
      </c>
      <c r="C178" s="101" t="s">
        <v>827</v>
      </c>
      <c r="D178" s="92"/>
      <c r="E178" s="91"/>
      <c r="F178" s="92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</row>
    <row r="179" spans="1:38" ht="15">
      <c r="A179" s="98" t="s">
        <v>828</v>
      </c>
      <c r="B179" s="97" t="s">
        <v>829</v>
      </c>
      <c r="C179" s="101" t="s">
        <v>830</v>
      </c>
      <c r="D179" s="92"/>
      <c r="E179" s="91"/>
      <c r="F179" s="92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</row>
    <row r="180" spans="1:38" ht="15">
      <c r="A180" s="98" t="s">
        <v>831</v>
      </c>
      <c r="B180" s="97" t="s">
        <v>832</v>
      </c>
      <c r="C180" s="101" t="s">
        <v>833</v>
      </c>
      <c r="D180" s="92"/>
      <c r="E180" s="91"/>
      <c r="F180" s="92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</row>
    <row r="181" spans="1:38" ht="15">
      <c r="A181" s="98" t="s">
        <v>834</v>
      </c>
      <c r="B181" s="97" t="s">
        <v>835</v>
      </c>
      <c r="C181" s="101" t="s">
        <v>836</v>
      </c>
      <c r="D181" s="92"/>
      <c r="E181" s="91"/>
      <c r="F181" s="92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</row>
    <row r="182" spans="1:38" ht="15">
      <c r="A182" s="98" t="s">
        <v>837</v>
      </c>
      <c r="B182" s="97" t="s">
        <v>838</v>
      </c>
      <c r="C182" s="101" t="s">
        <v>839</v>
      </c>
      <c r="D182" s="92"/>
      <c r="E182" s="91"/>
      <c r="F182" s="92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</row>
    <row r="183" spans="1:38" ht="15">
      <c r="A183" s="98" t="s">
        <v>840</v>
      </c>
      <c r="B183" s="97" t="s">
        <v>841</v>
      </c>
      <c r="C183" s="101" t="s">
        <v>842</v>
      </c>
      <c r="D183" s="92"/>
      <c r="E183" s="91"/>
      <c r="F183" s="92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</row>
    <row r="184" spans="1:38" ht="15">
      <c r="A184" s="98" t="s">
        <v>843</v>
      </c>
      <c r="B184" s="97" t="s">
        <v>844</v>
      </c>
      <c r="C184" s="97" t="s">
        <v>357</v>
      </c>
      <c r="D184" s="92"/>
      <c r="E184" s="91"/>
      <c r="F184" s="92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</row>
    <row r="185" spans="1:38" ht="15">
      <c r="A185" s="98" t="s">
        <v>845</v>
      </c>
      <c r="B185" s="97" t="s">
        <v>846</v>
      </c>
      <c r="C185" s="97" t="s">
        <v>357</v>
      </c>
      <c r="D185" s="92"/>
      <c r="E185" s="91"/>
      <c r="F185" s="92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</row>
    <row r="186" spans="1:38" ht="15">
      <c r="A186" s="98" t="s">
        <v>847</v>
      </c>
      <c r="B186" s="97" t="s">
        <v>848</v>
      </c>
      <c r="C186" s="97" t="s">
        <v>357</v>
      </c>
      <c r="D186" s="92"/>
      <c r="E186" s="91"/>
      <c r="F186" s="92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</row>
    <row r="187" spans="1:38" ht="15">
      <c r="A187" s="98" t="s">
        <v>849</v>
      </c>
      <c r="B187" s="97" t="s">
        <v>850</v>
      </c>
      <c r="C187" s="97" t="s">
        <v>357</v>
      </c>
      <c r="D187" s="92"/>
      <c r="E187" s="91"/>
      <c r="F187" s="92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</row>
    <row r="188" spans="1:38" ht="15">
      <c r="A188" s="98" t="s">
        <v>851</v>
      </c>
      <c r="B188" s="97" t="s">
        <v>852</v>
      </c>
      <c r="C188" s="97" t="s">
        <v>357</v>
      </c>
      <c r="D188" s="92"/>
      <c r="E188" s="91"/>
      <c r="F188" s="92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</row>
    <row r="189" spans="1:38" ht="15">
      <c r="A189" s="98" t="s">
        <v>853</v>
      </c>
      <c r="B189" s="97" t="s">
        <v>854</v>
      </c>
      <c r="C189" s="97" t="s">
        <v>357</v>
      </c>
      <c r="D189" s="92"/>
      <c r="E189" s="91"/>
      <c r="F189" s="92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</row>
    <row r="190" spans="1:38" ht="15">
      <c r="A190" s="98" t="s">
        <v>855</v>
      </c>
      <c r="B190" s="97" t="s">
        <v>856</v>
      </c>
      <c r="C190" s="97" t="s">
        <v>357</v>
      </c>
      <c r="D190" s="92"/>
      <c r="E190" s="91"/>
      <c r="F190" s="92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</row>
    <row r="191" spans="1:38" ht="15">
      <c r="A191" s="98" t="s">
        <v>857</v>
      </c>
      <c r="B191" s="97" t="s">
        <v>858</v>
      </c>
      <c r="C191" s="101" t="s">
        <v>859</v>
      </c>
      <c r="D191" s="92"/>
      <c r="E191" s="102"/>
      <c r="F191" s="92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</row>
    <row r="192" spans="1:38" ht="15">
      <c r="A192" s="98" t="s">
        <v>860</v>
      </c>
      <c r="B192" s="97" t="s">
        <v>861</v>
      </c>
      <c r="C192" s="101" t="s">
        <v>862</v>
      </c>
      <c r="D192" s="92"/>
      <c r="E192" s="102"/>
      <c r="F192" s="92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</row>
    <row r="193" spans="1:38" ht="15">
      <c r="A193" s="98" t="s">
        <v>863</v>
      </c>
      <c r="B193" s="97" t="s">
        <v>864</v>
      </c>
      <c r="C193" s="101" t="s">
        <v>865</v>
      </c>
      <c r="D193" s="92"/>
      <c r="E193" s="102"/>
      <c r="F193" s="92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</row>
    <row r="194" spans="1:38" ht="15">
      <c r="A194" s="98" t="s">
        <v>866</v>
      </c>
      <c r="B194" s="97" t="s">
        <v>867</v>
      </c>
      <c r="C194" s="101" t="s">
        <v>868</v>
      </c>
      <c r="D194" s="92"/>
      <c r="E194" s="102"/>
      <c r="F194" s="92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</row>
    <row r="195" spans="1:38" ht="15">
      <c r="A195" s="98" t="s">
        <v>869</v>
      </c>
      <c r="B195" s="97" t="s">
        <v>870</v>
      </c>
      <c r="C195" s="101" t="s">
        <v>871</v>
      </c>
      <c r="D195" s="92"/>
      <c r="E195" s="102"/>
      <c r="F195" s="92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</row>
    <row r="196" spans="1:38" ht="15">
      <c r="A196" s="98" t="s">
        <v>872</v>
      </c>
      <c r="B196" s="97" t="s">
        <v>873</v>
      </c>
      <c r="C196" s="101" t="s">
        <v>874</v>
      </c>
      <c r="D196" s="92"/>
      <c r="E196" s="102"/>
      <c r="F196" s="92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</row>
    <row r="197" spans="1:38" ht="15">
      <c r="A197" s="98" t="s">
        <v>875</v>
      </c>
      <c r="B197" s="97" t="s">
        <v>876</v>
      </c>
      <c r="C197" s="101" t="s">
        <v>877</v>
      </c>
      <c r="D197" s="92"/>
      <c r="E197" s="102"/>
      <c r="F197" s="92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</row>
    <row r="198" spans="1:38" ht="15">
      <c r="A198" s="98" t="s">
        <v>878</v>
      </c>
      <c r="B198" s="97" t="s">
        <v>879</v>
      </c>
      <c r="C198" s="101" t="s">
        <v>880</v>
      </c>
      <c r="D198" s="92"/>
      <c r="E198" s="102"/>
      <c r="F198" s="92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</row>
    <row r="199" spans="1:38" ht="15">
      <c r="A199" s="98" t="s">
        <v>881</v>
      </c>
      <c r="B199" s="97" t="s">
        <v>882</v>
      </c>
      <c r="C199" s="101" t="s">
        <v>883</v>
      </c>
      <c r="D199" s="92"/>
      <c r="E199" s="102"/>
      <c r="F199" s="92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</row>
    <row r="200" spans="1:38" ht="15">
      <c r="A200" s="98" t="s">
        <v>884</v>
      </c>
      <c r="B200" s="97" t="s">
        <v>885</v>
      </c>
      <c r="C200" s="97"/>
      <c r="D200" s="92"/>
      <c r="E200" s="102"/>
      <c r="F200" s="92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</row>
    <row r="201" spans="1:38" ht="15">
      <c r="A201" s="98" t="s">
        <v>886</v>
      </c>
      <c r="B201" s="97" t="s">
        <v>887</v>
      </c>
      <c r="C201" s="101" t="s">
        <v>888</v>
      </c>
      <c r="D201" s="92"/>
      <c r="E201" s="102"/>
      <c r="F201" s="92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</row>
    <row r="202" spans="1:38" ht="15">
      <c r="A202" s="98" t="s">
        <v>889</v>
      </c>
      <c r="B202" s="97" t="s">
        <v>890</v>
      </c>
      <c r="C202" s="101" t="s">
        <v>891</v>
      </c>
      <c r="D202" s="92"/>
      <c r="E202" s="102"/>
      <c r="F202" s="92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</row>
    <row r="203" spans="1:38" ht="15">
      <c r="A203" s="98" t="s">
        <v>892</v>
      </c>
      <c r="B203" s="97" t="s">
        <v>893</v>
      </c>
      <c r="C203" s="101" t="s">
        <v>894</v>
      </c>
      <c r="D203" s="92"/>
      <c r="E203" s="102"/>
      <c r="F203" s="92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</row>
    <row r="204" spans="1:38" ht="15">
      <c r="A204" s="98" t="s">
        <v>895</v>
      </c>
      <c r="B204" s="97" t="s">
        <v>896</v>
      </c>
      <c r="C204" s="101" t="s">
        <v>897</v>
      </c>
      <c r="D204" s="92"/>
      <c r="E204" s="102"/>
      <c r="F204" s="92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</row>
    <row r="205" spans="1:38" ht="15">
      <c r="A205" s="98" t="s">
        <v>898</v>
      </c>
      <c r="B205" s="97" t="s">
        <v>899</v>
      </c>
      <c r="C205" s="101" t="s">
        <v>900</v>
      </c>
      <c r="D205" s="92"/>
      <c r="E205" s="102"/>
      <c r="F205" s="92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</row>
    <row r="206" spans="1:38" ht="15">
      <c r="A206" s="98" t="s">
        <v>901</v>
      </c>
      <c r="B206" s="97" t="s">
        <v>902</v>
      </c>
      <c r="C206" s="101" t="s">
        <v>903</v>
      </c>
      <c r="D206" s="92"/>
      <c r="E206" s="102"/>
      <c r="F206" s="92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</row>
    <row r="207" spans="1:38" ht="15">
      <c r="A207" s="98" t="s">
        <v>904</v>
      </c>
      <c r="B207" s="97" t="s">
        <v>905</v>
      </c>
      <c r="C207" s="101" t="s">
        <v>906</v>
      </c>
      <c r="D207" s="92"/>
      <c r="E207" s="102"/>
      <c r="F207" s="92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</row>
    <row r="208" spans="1:38" ht="15">
      <c r="A208" s="98" t="s">
        <v>907</v>
      </c>
      <c r="B208" s="97" t="s">
        <v>908</v>
      </c>
      <c r="C208" s="101" t="s">
        <v>909</v>
      </c>
      <c r="D208" s="92"/>
      <c r="E208" s="102"/>
      <c r="F208" s="92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</row>
    <row r="209" spans="1:38" ht="15">
      <c r="A209" s="98" t="s">
        <v>910</v>
      </c>
      <c r="B209" s="97" t="s">
        <v>911</v>
      </c>
      <c r="C209" s="101" t="s">
        <v>912</v>
      </c>
      <c r="D209" s="92"/>
      <c r="E209" s="102"/>
      <c r="F209" s="92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</row>
    <row r="210" spans="1:38" ht="15">
      <c r="A210" s="98" t="s">
        <v>913</v>
      </c>
      <c r="B210" s="97" t="s">
        <v>914</v>
      </c>
      <c r="C210" s="101" t="s">
        <v>915</v>
      </c>
      <c r="D210" s="92"/>
      <c r="E210" s="102"/>
      <c r="F210" s="92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</row>
    <row r="211" spans="1:38" ht="15">
      <c r="A211" s="98" t="s">
        <v>916</v>
      </c>
      <c r="B211" s="97" t="s">
        <v>917</v>
      </c>
      <c r="C211" s="101" t="s">
        <v>918</v>
      </c>
      <c r="D211" s="92"/>
      <c r="E211" s="102"/>
      <c r="F211" s="92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</row>
    <row r="212" spans="1:38" ht="15">
      <c r="A212" s="98" t="s">
        <v>919</v>
      </c>
      <c r="B212" s="97" t="s">
        <v>920</v>
      </c>
      <c r="C212" s="101" t="s">
        <v>921</v>
      </c>
      <c r="D212" s="92"/>
      <c r="E212" s="102"/>
      <c r="F212" s="92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</row>
    <row r="213" spans="1:38" ht="15">
      <c r="A213" s="98" t="s">
        <v>922</v>
      </c>
      <c r="B213" s="97" t="s">
        <v>923</v>
      </c>
      <c r="C213" s="101" t="s">
        <v>924</v>
      </c>
      <c r="D213" s="92"/>
      <c r="E213" s="102"/>
      <c r="F213" s="92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</row>
    <row r="214" spans="1:38" ht="15">
      <c r="A214" s="98" t="s">
        <v>925</v>
      </c>
      <c r="B214" s="97" t="s">
        <v>926</v>
      </c>
      <c r="C214" s="101" t="s">
        <v>927</v>
      </c>
      <c r="D214" s="92"/>
      <c r="E214" s="102"/>
      <c r="F214" s="92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</row>
    <row r="215" spans="1:38" ht="15">
      <c r="A215" s="98" t="s">
        <v>928</v>
      </c>
      <c r="B215" s="97" t="s">
        <v>929</v>
      </c>
      <c r="C215" s="101" t="s">
        <v>930</v>
      </c>
      <c r="D215" s="92"/>
      <c r="E215" s="102"/>
      <c r="F215" s="92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</row>
    <row r="216" spans="1:38" ht="15">
      <c r="A216" s="98" t="s">
        <v>931</v>
      </c>
      <c r="B216" s="97" t="s">
        <v>932</v>
      </c>
      <c r="C216" s="101" t="s">
        <v>933</v>
      </c>
      <c r="D216" s="92"/>
      <c r="E216" s="102"/>
      <c r="F216" s="92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</row>
    <row r="217" spans="1:38" ht="15">
      <c r="A217" s="98" t="s">
        <v>934</v>
      </c>
      <c r="B217" s="97" t="s">
        <v>935</v>
      </c>
      <c r="C217" s="101" t="s">
        <v>936</v>
      </c>
      <c r="D217" s="92"/>
      <c r="E217" s="102"/>
      <c r="F217" s="92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</row>
    <row r="218" spans="1:38" ht="15">
      <c r="A218" s="98" t="s">
        <v>937</v>
      </c>
      <c r="B218" s="97" t="s">
        <v>938</v>
      </c>
      <c r="C218" s="101" t="s">
        <v>939</v>
      </c>
      <c r="D218" s="92"/>
      <c r="E218" s="102"/>
      <c r="F218" s="92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</row>
    <row r="219" spans="1:38" ht="15">
      <c r="A219" s="98" t="s">
        <v>940</v>
      </c>
      <c r="B219" s="97" t="s">
        <v>941</v>
      </c>
      <c r="C219" s="101" t="s">
        <v>942</v>
      </c>
      <c r="D219" s="92"/>
      <c r="E219" s="102"/>
      <c r="F219" s="92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</row>
    <row r="220" spans="1:38" ht="15">
      <c r="A220" s="98" t="s">
        <v>943</v>
      </c>
      <c r="B220" s="97" t="s">
        <v>944</v>
      </c>
      <c r="C220" s="101" t="s">
        <v>945</v>
      </c>
      <c r="D220" s="92"/>
      <c r="E220" s="102"/>
      <c r="F220" s="92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</row>
    <row r="221" spans="1:38" ht="15">
      <c r="A221" s="98" t="s">
        <v>946</v>
      </c>
      <c r="B221" s="97" t="s">
        <v>947</v>
      </c>
      <c r="C221" s="101" t="s">
        <v>948</v>
      </c>
      <c r="D221" s="92"/>
      <c r="E221" s="102"/>
      <c r="F221" s="92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</row>
    <row r="222" spans="1:38" ht="15">
      <c r="A222" s="98" t="s">
        <v>949</v>
      </c>
      <c r="B222" s="97" t="s">
        <v>950</v>
      </c>
      <c r="C222" s="101" t="s">
        <v>951</v>
      </c>
      <c r="D222" s="92"/>
      <c r="E222" s="102"/>
      <c r="F222" s="92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</row>
    <row r="223" spans="1:38" ht="15">
      <c r="A223" s="98" t="s">
        <v>952</v>
      </c>
      <c r="B223" s="97" t="s">
        <v>953</v>
      </c>
      <c r="C223" s="101" t="s">
        <v>954</v>
      </c>
      <c r="D223" s="92"/>
      <c r="E223" s="102"/>
      <c r="F223" s="92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</row>
    <row r="224" spans="1:38" ht="15">
      <c r="A224" s="98" t="s">
        <v>955</v>
      </c>
      <c r="B224" s="97" t="s">
        <v>956</v>
      </c>
      <c r="C224" s="101" t="s">
        <v>957</v>
      </c>
      <c r="D224" s="92"/>
      <c r="E224" s="102"/>
      <c r="F224" s="92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</row>
    <row r="225" spans="1:38" ht="15">
      <c r="A225" s="98" t="s">
        <v>958</v>
      </c>
      <c r="B225" s="97" t="s">
        <v>959</v>
      </c>
      <c r="C225" s="101" t="s">
        <v>960</v>
      </c>
      <c r="D225" s="92"/>
      <c r="E225" s="102"/>
      <c r="F225" s="92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</row>
    <row r="226" spans="1:38" ht="15">
      <c r="A226" s="98" t="s">
        <v>961</v>
      </c>
      <c r="B226" s="97" t="s">
        <v>962</v>
      </c>
      <c r="C226" s="101" t="s">
        <v>963</v>
      </c>
      <c r="D226" s="92"/>
      <c r="E226" s="102"/>
      <c r="F226" s="92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</row>
    <row r="227" spans="1:38" ht="15">
      <c r="A227" s="98" t="s">
        <v>964</v>
      </c>
      <c r="B227" s="97" t="s">
        <v>965</v>
      </c>
      <c r="C227" s="101" t="s">
        <v>966</v>
      </c>
      <c r="D227" s="92"/>
      <c r="E227" s="102"/>
      <c r="F227" s="92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</row>
    <row r="228" spans="1:38" ht="15">
      <c r="A228" s="98" t="s">
        <v>967</v>
      </c>
      <c r="B228" s="97" t="s">
        <v>968</v>
      </c>
      <c r="C228" s="101" t="s">
        <v>969</v>
      </c>
      <c r="D228" s="92"/>
      <c r="E228" s="102"/>
      <c r="F228" s="92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</row>
    <row r="229" spans="1:38" ht="15">
      <c r="A229" s="98" t="s">
        <v>970</v>
      </c>
      <c r="B229" s="97" t="s">
        <v>971</v>
      </c>
      <c r="C229" s="101" t="s">
        <v>972</v>
      </c>
      <c r="D229" s="92"/>
      <c r="E229" s="102"/>
      <c r="F229" s="92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</row>
    <row r="230" spans="1:38" ht="15">
      <c r="A230" s="98" t="s">
        <v>973</v>
      </c>
      <c r="B230" s="97" t="s">
        <v>974</v>
      </c>
      <c r="C230" s="101" t="s">
        <v>975</v>
      </c>
      <c r="D230" s="92"/>
      <c r="E230" s="102"/>
      <c r="F230" s="92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</row>
    <row r="231" spans="1:38" ht="15">
      <c r="A231" s="98" t="s">
        <v>976</v>
      </c>
      <c r="B231" s="97" t="s">
        <v>977</v>
      </c>
      <c r="C231" s="92" t="s">
        <v>357</v>
      </c>
      <c r="D231" s="92"/>
      <c r="E231" s="102"/>
      <c r="F231" s="92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</row>
    <row r="232" spans="1:38" ht="15">
      <c r="A232" s="98" t="s">
        <v>978</v>
      </c>
      <c r="B232" s="97" t="s">
        <v>979</v>
      </c>
      <c r="C232" s="101" t="s">
        <v>980</v>
      </c>
      <c r="D232" s="92"/>
      <c r="E232" s="102"/>
      <c r="F232" s="92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</row>
    <row r="233" spans="1:38" ht="15">
      <c r="A233" s="98" t="s">
        <v>981</v>
      </c>
      <c r="B233" s="97" t="s">
        <v>982</v>
      </c>
      <c r="C233" s="101" t="s">
        <v>983</v>
      </c>
      <c r="D233" s="92"/>
      <c r="E233" s="102"/>
      <c r="F233" s="92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</row>
    <row r="234" spans="1:38" ht="15">
      <c r="A234" s="98" t="s">
        <v>984</v>
      </c>
      <c r="B234" s="97" t="s">
        <v>985</v>
      </c>
      <c r="C234" s="101" t="s">
        <v>986</v>
      </c>
      <c r="D234" s="92"/>
      <c r="E234" s="102"/>
      <c r="F234" s="92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</row>
    <row r="235" spans="1:38" ht="15">
      <c r="A235" s="98" t="s">
        <v>987</v>
      </c>
      <c r="B235" s="97" t="s">
        <v>988</v>
      </c>
      <c r="C235" s="101" t="s">
        <v>989</v>
      </c>
      <c r="D235" s="92"/>
      <c r="E235" s="102"/>
      <c r="F235" s="92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</row>
    <row r="236" spans="1:38" ht="15">
      <c r="A236" s="98" t="s">
        <v>990</v>
      </c>
      <c r="B236" s="97" t="s">
        <v>991</v>
      </c>
      <c r="C236" s="101" t="s">
        <v>992</v>
      </c>
      <c r="D236" s="92"/>
      <c r="E236" s="102"/>
      <c r="F236" s="92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</row>
    <row r="237" spans="1:38" ht="15">
      <c r="A237" s="98" t="s">
        <v>993</v>
      </c>
      <c r="B237" s="97" t="s">
        <v>994</v>
      </c>
      <c r="C237" s="101" t="s">
        <v>995</v>
      </c>
      <c r="D237" s="92"/>
      <c r="E237" s="102"/>
      <c r="F237" s="92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</row>
    <row r="238" spans="1:38" ht="15">
      <c r="A238" s="98" t="s">
        <v>996</v>
      </c>
      <c r="B238" s="97" t="s">
        <v>997</v>
      </c>
      <c r="C238" s="101" t="s">
        <v>998</v>
      </c>
      <c r="D238" s="92"/>
      <c r="E238" s="102"/>
      <c r="F238" s="92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</row>
    <row r="239" spans="1:38" ht="15">
      <c r="A239" s="98" t="s">
        <v>999</v>
      </c>
      <c r="B239" s="97" t="s">
        <v>1000</v>
      </c>
      <c r="C239" s="101" t="s">
        <v>1001</v>
      </c>
      <c r="D239" s="92"/>
      <c r="E239" s="102"/>
      <c r="F239" s="92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</row>
    <row r="240" spans="1:38" ht="15">
      <c r="A240" s="98" t="s">
        <v>1002</v>
      </c>
      <c r="B240" s="97" t="s">
        <v>1003</v>
      </c>
      <c r="C240" s="101" t="s">
        <v>1004</v>
      </c>
      <c r="D240" s="92"/>
      <c r="E240" s="102"/>
      <c r="F240" s="92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</row>
    <row r="241" spans="1:38" ht="15">
      <c r="A241" s="98" t="s">
        <v>1005</v>
      </c>
      <c r="B241" s="97" t="s">
        <v>1006</v>
      </c>
      <c r="C241" s="101" t="s">
        <v>1007</v>
      </c>
      <c r="D241" s="92"/>
      <c r="E241" s="102"/>
      <c r="F241" s="92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</row>
    <row r="242" spans="1:38" ht="15">
      <c r="A242" s="98" t="s">
        <v>1008</v>
      </c>
      <c r="B242" s="97" t="s">
        <v>1009</v>
      </c>
      <c r="C242" s="97" t="s">
        <v>357</v>
      </c>
      <c r="D242" s="92"/>
      <c r="E242" s="102"/>
      <c r="F242" s="92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</row>
    <row r="243" spans="1:38" ht="15">
      <c r="A243" s="98" t="s">
        <v>1010</v>
      </c>
      <c r="B243" s="97" t="s">
        <v>1011</v>
      </c>
      <c r="C243" s="101" t="s">
        <v>1012</v>
      </c>
      <c r="D243" s="92"/>
      <c r="E243" s="96"/>
      <c r="F243" s="104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</row>
    <row r="244" spans="1:38" ht="15">
      <c r="A244" s="98" t="s">
        <v>1013</v>
      </c>
      <c r="B244" s="97" t="s">
        <v>1014</v>
      </c>
      <c r="C244" s="101" t="s">
        <v>1015</v>
      </c>
      <c r="D244" s="92"/>
      <c r="E244" s="96"/>
      <c r="F244" s="104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</row>
    <row r="245" spans="1:38" ht="15">
      <c r="A245" s="98" t="s">
        <v>1016</v>
      </c>
      <c r="B245" s="97" t="s">
        <v>1017</v>
      </c>
      <c r="C245" s="101" t="s">
        <v>1018</v>
      </c>
      <c r="D245" s="92"/>
      <c r="E245" s="96"/>
      <c r="F245" s="104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</row>
    <row r="246" spans="1:38" ht="15">
      <c r="A246" s="91"/>
      <c r="B246" s="91"/>
      <c r="C246" s="91"/>
      <c r="D246" s="92"/>
      <c r="E246" s="96"/>
      <c r="F246" s="104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</row>
    <row r="247" spans="1:38" ht="15">
      <c r="A247" s="91"/>
      <c r="B247" s="91"/>
      <c r="C247" s="97"/>
      <c r="D247" s="92"/>
      <c r="E247" s="96"/>
      <c r="F247" s="104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</row>
    <row r="248" spans="1:38" ht="15">
      <c r="A248" s="98"/>
      <c r="B248" s="97"/>
      <c r="C248" s="97"/>
      <c r="D248" s="92"/>
      <c r="E248" s="96"/>
      <c r="F248" s="104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</row>
    <row r="249" spans="1:38" ht="15">
      <c r="A249" s="98"/>
      <c r="B249" s="97"/>
      <c r="C249" s="97"/>
      <c r="D249" s="92"/>
      <c r="E249" s="96"/>
      <c r="F249" s="104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</row>
    <row r="250" spans="1:38" ht="15">
      <c r="A250" s="98"/>
      <c r="B250" s="97"/>
      <c r="C250" s="97"/>
      <c r="D250" s="92"/>
      <c r="E250" s="96"/>
      <c r="F250" s="104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</row>
    <row r="251" spans="1:38" ht="15">
      <c r="A251" s="98"/>
      <c r="B251" s="97"/>
      <c r="C251" s="97"/>
      <c r="D251" s="92"/>
      <c r="E251" s="96"/>
      <c r="F251" s="104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</row>
    <row r="252" spans="1:38" ht="15">
      <c r="A252" s="98"/>
      <c r="B252" s="97"/>
      <c r="C252" s="97"/>
      <c r="D252" s="92"/>
      <c r="E252" s="96"/>
      <c r="F252" s="104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</row>
    <row r="253" spans="1:38" ht="15">
      <c r="A253" s="98"/>
      <c r="B253" s="97"/>
      <c r="C253" s="97"/>
      <c r="D253" s="92"/>
      <c r="E253" s="96"/>
      <c r="F253" s="104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</row>
    <row r="254" spans="1:38" ht="15">
      <c r="A254" s="98"/>
      <c r="B254" s="97"/>
      <c r="C254" s="97"/>
      <c r="D254" s="92"/>
      <c r="E254" s="96"/>
      <c r="F254" s="104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</row>
    <row r="255" spans="1:38" ht="15">
      <c r="A255" s="98"/>
      <c r="B255" s="97"/>
      <c r="C255" s="97"/>
      <c r="D255" s="92"/>
      <c r="E255" s="96"/>
      <c r="F255" s="104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</row>
    <row r="256" spans="1:38" ht="15">
      <c r="A256" s="98"/>
      <c r="B256" s="97"/>
      <c r="C256" s="97"/>
      <c r="D256" s="92"/>
      <c r="E256" s="96"/>
      <c r="F256" s="104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</row>
    <row r="257" spans="1:38" ht="15">
      <c r="A257" s="98"/>
      <c r="B257" s="97"/>
      <c r="C257" s="97"/>
      <c r="D257" s="92"/>
      <c r="E257" s="96"/>
      <c r="F257" s="104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</row>
    <row r="258" spans="1:38" ht="15">
      <c r="A258" s="98"/>
      <c r="B258" s="97"/>
      <c r="C258" s="97"/>
      <c r="D258" s="92"/>
      <c r="E258" s="96"/>
      <c r="F258" s="104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</row>
    <row r="259" spans="1:38" ht="15">
      <c r="A259" s="98"/>
      <c r="B259" s="97"/>
      <c r="C259" s="97"/>
      <c r="D259" s="92"/>
      <c r="E259" s="96"/>
      <c r="F259" s="104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</row>
    <row r="260" spans="1:38" ht="15">
      <c r="A260" s="98"/>
      <c r="B260" s="97"/>
      <c r="C260" s="97"/>
      <c r="D260" s="92"/>
      <c r="E260" s="96"/>
      <c r="F260" s="104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</row>
    <row r="261" spans="1:38" ht="15">
      <c r="A261" s="98"/>
      <c r="B261" s="97"/>
      <c r="C261" s="97"/>
      <c r="D261" s="92"/>
      <c r="E261" s="96"/>
      <c r="F261" s="104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</row>
    <row r="262" spans="1:38" ht="15">
      <c r="A262" s="98"/>
      <c r="B262" s="97"/>
      <c r="C262" s="97"/>
      <c r="D262" s="92"/>
      <c r="E262" s="96"/>
      <c r="F262" s="104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</row>
    <row r="263" spans="1:38" ht="15">
      <c r="A263" s="98"/>
      <c r="B263" s="97"/>
      <c r="C263" s="97"/>
      <c r="D263" s="92"/>
      <c r="E263" s="96"/>
      <c r="F263" s="104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</row>
    <row r="264" spans="1:38" ht="15">
      <c r="A264" s="98"/>
      <c r="B264" s="97"/>
      <c r="C264" s="97"/>
      <c r="D264" s="92"/>
      <c r="E264" s="96"/>
      <c r="F264" s="104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</row>
    <row r="265" spans="1:38" ht="15">
      <c r="A265" s="98"/>
      <c r="B265" s="97"/>
      <c r="C265" s="97"/>
      <c r="D265" s="92"/>
      <c r="E265" s="96"/>
      <c r="F265" s="104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</row>
    <row r="266" spans="1:38" ht="15">
      <c r="A266" s="98"/>
      <c r="B266" s="97"/>
      <c r="C266" s="97"/>
      <c r="D266" s="92"/>
      <c r="E266" s="96"/>
      <c r="F266" s="104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</row>
    <row r="267" spans="1:38" ht="15">
      <c r="A267" s="98"/>
      <c r="B267" s="97"/>
      <c r="C267" s="97"/>
      <c r="D267" s="92"/>
      <c r="E267" s="96"/>
      <c r="F267" s="104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</row>
    <row r="268" spans="1:38" ht="15">
      <c r="A268" s="98"/>
      <c r="B268" s="97"/>
      <c r="C268" s="97"/>
      <c r="D268" s="92"/>
      <c r="E268" s="96"/>
      <c r="F268" s="104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</row>
    <row r="269" spans="1:38" ht="15">
      <c r="A269" s="98"/>
      <c r="B269" s="97"/>
      <c r="C269" s="97"/>
      <c r="D269" s="92"/>
      <c r="E269" s="96"/>
      <c r="F269" s="104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</row>
    <row r="270" spans="1:38" ht="15">
      <c r="A270" s="98"/>
      <c r="B270" s="97"/>
      <c r="C270" s="97"/>
      <c r="D270" s="92"/>
      <c r="E270" s="96"/>
      <c r="F270" s="104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</row>
    <row r="271" spans="1:38" ht="15">
      <c r="A271" s="98"/>
      <c r="B271" s="97"/>
      <c r="C271" s="97"/>
      <c r="D271" s="92"/>
      <c r="E271" s="96"/>
      <c r="F271" s="104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</row>
    <row r="272" spans="1:38" ht="15">
      <c r="A272" s="98"/>
      <c r="B272" s="97"/>
      <c r="C272" s="97"/>
      <c r="D272" s="92"/>
      <c r="E272" s="96"/>
      <c r="F272" s="104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</row>
    <row r="273" spans="1:38" ht="15">
      <c r="A273" s="98"/>
      <c r="B273" s="97"/>
      <c r="C273" s="97"/>
      <c r="D273" s="92"/>
      <c r="E273" s="96"/>
      <c r="F273" s="104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</row>
    <row r="274" spans="1:38" ht="15">
      <c r="A274" s="98"/>
      <c r="B274" s="97"/>
      <c r="C274" s="97"/>
      <c r="D274" s="92"/>
      <c r="E274" s="96"/>
      <c r="F274" s="104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</row>
    <row r="275" spans="1:38" ht="15">
      <c r="A275" s="98"/>
      <c r="B275" s="97"/>
      <c r="C275" s="97"/>
      <c r="D275" s="92"/>
      <c r="E275" s="96"/>
      <c r="F275" s="104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</row>
    <row r="276" spans="1:38" ht="15">
      <c r="A276" s="98"/>
      <c r="B276" s="97"/>
      <c r="C276" s="97"/>
      <c r="D276" s="92"/>
      <c r="E276" s="96"/>
      <c r="F276" s="104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</row>
    <row r="277" spans="1:38" ht="15">
      <c r="A277" s="98"/>
      <c r="B277" s="97"/>
      <c r="C277" s="97"/>
      <c r="D277" s="92"/>
      <c r="E277" s="96"/>
      <c r="F277" s="104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</row>
    <row r="278" spans="1:38" ht="15">
      <c r="A278" s="98"/>
      <c r="B278" s="97"/>
      <c r="C278" s="97"/>
      <c r="D278" s="92"/>
      <c r="E278" s="96"/>
      <c r="F278" s="104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</row>
    <row r="279" spans="1:38" ht="15">
      <c r="A279" s="98"/>
      <c r="B279" s="97"/>
      <c r="C279" s="97"/>
      <c r="D279" s="92"/>
      <c r="E279" s="96"/>
      <c r="F279" s="104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</row>
    <row r="280" spans="1:38" ht="15">
      <c r="A280" s="98"/>
      <c r="B280" s="97"/>
      <c r="C280" s="97"/>
      <c r="D280" s="92"/>
      <c r="E280" s="96"/>
      <c r="F280" s="104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</row>
    <row r="281" spans="1:38" ht="15">
      <c r="A281" s="98"/>
      <c r="B281" s="97"/>
      <c r="C281" s="97"/>
      <c r="D281" s="92"/>
      <c r="E281" s="96"/>
      <c r="F281" s="104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</row>
    <row r="282" spans="1:38" ht="15">
      <c r="A282" s="98"/>
      <c r="B282" s="97"/>
      <c r="C282" s="97"/>
      <c r="D282" s="92"/>
      <c r="E282" s="96"/>
      <c r="F282" s="104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</row>
    <row r="283" spans="1:38" ht="15">
      <c r="A283" s="98"/>
      <c r="B283" s="97"/>
      <c r="C283" s="97"/>
      <c r="D283" s="92"/>
      <c r="E283" s="96"/>
      <c r="F283" s="104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</row>
    <row r="284" spans="1:38" ht="15">
      <c r="A284" s="98"/>
      <c r="B284" s="97"/>
      <c r="C284" s="97"/>
      <c r="D284" s="92"/>
      <c r="E284" s="96"/>
      <c r="F284" s="104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</row>
    <row r="285" spans="1:38" ht="15">
      <c r="A285" s="98"/>
      <c r="B285" s="97"/>
      <c r="C285" s="97"/>
      <c r="D285" s="92"/>
      <c r="E285" s="96"/>
      <c r="F285" s="104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</row>
    <row r="286" spans="1:38" ht="15">
      <c r="A286" s="98"/>
      <c r="B286" s="97"/>
      <c r="C286" s="97"/>
      <c r="D286" s="92"/>
      <c r="E286" s="96"/>
      <c r="F286" s="104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</row>
    <row r="287" spans="1:38" ht="15">
      <c r="A287" s="98"/>
      <c r="B287" s="97"/>
      <c r="C287" s="97"/>
      <c r="D287" s="92"/>
      <c r="E287" s="96"/>
      <c r="F287" s="104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</row>
    <row r="288" spans="1:38" ht="15">
      <c r="A288" s="98"/>
      <c r="B288" s="97"/>
      <c r="C288" s="97"/>
      <c r="D288" s="92"/>
      <c r="E288" s="96"/>
      <c r="F288" s="104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</row>
    <row r="289" spans="1:38" ht="15">
      <c r="A289" s="98"/>
      <c r="B289" s="97"/>
      <c r="C289" s="97"/>
      <c r="D289" s="92"/>
      <c r="E289" s="96"/>
      <c r="F289" s="104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</row>
    <row r="290" spans="1:38" ht="15">
      <c r="A290" s="98"/>
      <c r="B290" s="97"/>
      <c r="C290" s="97"/>
      <c r="D290" s="92"/>
      <c r="E290" s="96"/>
      <c r="F290" s="104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</row>
    <row r="291" spans="1:38" ht="15">
      <c r="A291" s="98"/>
      <c r="B291" s="97"/>
      <c r="C291" s="97"/>
      <c r="D291" s="92"/>
      <c r="E291" s="96"/>
      <c r="F291" s="104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</row>
    <row r="292" spans="1:38" ht="15">
      <c r="A292" s="98"/>
      <c r="B292" s="97"/>
      <c r="C292" s="97"/>
      <c r="D292" s="92"/>
      <c r="E292" s="96"/>
      <c r="F292" s="104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</row>
    <row r="293" spans="1:38" ht="15">
      <c r="A293" s="98"/>
      <c r="B293" s="97"/>
      <c r="C293" s="97"/>
      <c r="D293" s="92"/>
      <c r="E293" s="96"/>
      <c r="F293" s="104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</row>
    <row r="294" spans="1:38" ht="15">
      <c r="A294" s="98"/>
      <c r="B294" s="97"/>
      <c r="C294" s="97"/>
      <c r="D294" s="92"/>
      <c r="E294" s="96"/>
      <c r="F294" s="104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</row>
    <row r="295" spans="1:38" ht="15">
      <c r="A295" s="98"/>
      <c r="B295" s="97"/>
      <c r="C295" s="97"/>
      <c r="D295" s="92"/>
      <c r="E295" s="96"/>
      <c r="F295" s="104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</row>
    <row r="296" spans="1:38" ht="15">
      <c r="A296" s="98"/>
      <c r="B296" s="97"/>
      <c r="C296" s="97"/>
      <c r="D296" s="92"/>
      <c r="E296" s="96"/>
      <c r="F296" s="104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</row>
    <row r="297" spans="1:38" ht="15">
      <c r="A297" s="98"/>
      <c r="B297" s="97"/>
      <c r="C297" s="97"/>
      <c r="D297" s="92"/>
      <c r="E297" s="96"/>
      <c r="F297" s="104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</row>
    <row r="298" spans="1:38" ht="15">
      <c r="A298" s="98"/>
      <c r="B298" s="97"/>
      <c r="C298" s="97"/>
      <c r="D298" s="92"/>
      <c r="E298" s="96"/>
      <c r="F298" s="104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</row>
    <row r="299" spans="1:38" ht="15">
      <c r="A299" s="98"/>
      <c r="B299" s="97"/>
      <c r="C299" s="97"/>
      <c r="D299" s="92"/>
      <c r="E299" s="96"/>
      <c r="F299" s="104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</row>
    <row r="300" spans="1:38" ht="15">
      <c r="A300" s="98"/>
      <c r="B300" s="97"/>
      <c r="C300" s="101"/>
      <c r="D300" s="92"/>
      <c r="E300" s="96"/>
      <c r="F300" s="104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</row>
    <row r="301" spans="1:38" ht="15">
      <c r="A301" s="98"/>
      <c r="B301" s="97"/>
      <c r="C301" s="97"/>
      <c r="D301" s="92"/>
      <c r="E301" s="96"/>
      <c r="F301" s="104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</row>
    <row r="302" spans="1:38" ht="15">
      <c r="A302" s="98"/>
      <c r="B302" s="97"/>
      <c r="C302" s="97"/>
      <c r="D302" s="92"/>
      <c r="E302" s="96"/>
      <c r="F302" s="104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</row>
    <row r="303" spans="1:38" ht="15">
      <c r="A303" s="98"/>
      <c r="B303" s="97"/>
      <c r="C303" s="97"/>
      <c r="D303" s="92"/>
      <c r="E303" s="96"/>
      <c r="F303" s="104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</row>
    <row r="304" spans="1:38" ht="15">
      <c r="A304" s="98"/>
      <c r="B304" s="97"/>
      <c r="C304" s="97"/>
      <c r="D304" s="92"/>
      <c r="E304" s="96"/>
      <c r="F304" s="104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</row>
    <row r="305" spans="1:38" ht="15">
      <c r="A305" s="98"/>
      <c r="B305" s="97"/>
      <c r="C305" s="97"/>
      <c r="D305" s="92"/>
      <c r="E305" s="96"/>
      <c r="F305" s="104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</row>
    <row r="306" spans="1:38" ht="15">
      <c r="A306" s="98"/>
      <c r="B306" s="97"/>
      <c r="C306" s="97"/>
      <c r="D306" s="92"/>
      <c r="E306" s="96"/>
      <c r="F306" s="104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</row>
    <row r="307" spans="1:38" ht="15">
      <c r="A307" s="98"/>
      <c r="B307" s="97"/>
      <c r="C307" s="97"/>
      <c r="D307" s="92"/>
      <c r="E307" s="96"/>
      <c r="F307" s="104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</row>
    <row r="308" spans="1:38" ht="15">
      <c r="A308" s="98"/>
      <c r="B308" s="97"/>
      <c r="C308" s="97"/>
      <c r="D308" s="92"/>
      <c r="E308" s="96"/>
      <c r="F308" s="104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</row>
    <row r="309" spans="1:38" ht="15">
      <c r="A309" s="98"/>
      <c r="B309" s="97"/>
      <c r="C309" s="97"/>
      <c r="D309" s="92"/>
      <c r="E309" s="96"/>
      <c r="F309" s="104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</row>
    <row r="310" spans="1:38" ht="15">
      <c r="A310" s="98"/>
      <c r="B310" s="97"/>
      <c r="C310" s="97"/>
      <c r="D310" s="92"/>
      <c r="E310" s="96"/>
      <c r="F310" s="104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</row>
    <row r="311" spans="1:38" ht="15">
      <c r="A311" s="98"/>
      <c r="B311" s="97"/>
      <c r="C311" s="97"/>
      <c r="D311" s="92"/>
      <c r="E311" s="96"/>
      <c r="F311" s="104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</row>
    <row r="312" spans="1:38" ht="15">
      <c r="A312" s="98"/>
      <c r="B312" s="97"/>
      <c r="C312" s="97"/>
      <c r="D312" s="92"/>
      <c r="E312" s="96"/>
      <c r="F312" s="104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</row>
    <row r="313" spans="1:38" ht="15">
      <c r="A313" s="98"/>
      <c r="B313" s="97"/>
      <c r="C313" s="97"/>
      <c r="D313" s="92"/>
      <c r="E313" s="96"/>
      <c r="F313" s="104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</row>
    <row r="314" spans="1:38" ht="15">
      <c r="A314" s="98"/>
      <c r="B314" s="97"/>
      <c r="C314" s="97"/>
      <c r="D314" s="92"/>
      <c r="E314" s="96"/>
      <c r="F314" s="104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</row>
    <row r="315" spans="1:38" ht="15">
      <c r="A315" s="98"/>
      <c r="B315" s="97"/>
      <c r="C315" s="97"/>
      <c r="D315" s="92"/>
      <c r="E315" s="96"/>
      <c r="F315" s="104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</row>
    <row r="316" spans="1:38" ht="15">
      <c r="A316" s="98"/>
      <c r="B316" s="97"/>
      <c r="C316" s="97"/>
      <c r="D316" s="92"/>
      <c r="E316" s="96"/>
      <c r="F316" s="104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</row>
    <row r="317" spans="1:38" ht="15">
      <c r="A317" s="98"/>
      <c r="B317" s="97"/>
      <c r="C317" s="97"/>
      <c r="D317" s="92"/>
      <c r="E317" s="96"/>
      <c r="F317" s="104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</row>
    <row r="318" spans="1:38" ht="15">
      <c r="A318" s="98"/>
      <c r="B318" s="97"/>
      <c r="C318" s="97"/>
      <c r="D318" s="92"/>
      <c r="E318" s="96"/>
      <c r="F318" s="104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</row>
    <row r="319" spans="1:38" ht="15">
      <c r="A319" s="98"/>
      <c r="B319" s="97"/>
      <c r="C319" s="97"/>
      <c r="D319" s="92"/>
      <c r="E319" s="96"/>
      <c r="F319" s="104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</row>
    <row r="320" spans="1:38" ht="15">
      <c r="A320" s="98"/>
      <c r="B320" s="97"/>
      <c r="C320" s="97"/>
      <c r="D320" s="92"/>
      <c r="E320" s="96"/>
      <c r="F320" s="104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</row>
    <row r="321" spans="1:38" ht="15">
      <c r="A321" s="98"/>
      <c r="B321" s="97"/>
      <c r="C321" s="97"/>
      <c r="D321" s="92"/>
      <c r="E321" s="96"/>
      <c r="F321" s="104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</row>
    <row r="322" spans="1:38" ht="15">
      <c r="A322" s="98"/>
      <c r="B322" s="97"/>
      <c r="C322" s="97"/>
      <c r="D322" s="92"/>
      <c r="E322" s="96"/>
      <c r="F322" s="104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</row>
    <row r="323" spans="1:38" ht="15">
      <c r="A323" s="98"/>
      <c r="B323" s="97"/>
      <c r="C323" s="97"/>
      <c r="D323" s="92"/>
      <c r="E323" s="96"/>
      <c r="F323" s="104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</row>
    <row r="324" spans="1:38" ht="15">
      <c r="A324" s="98"/>
      <c r="B324" s="97"/>
      <c r="C324" s="97"/>
      <c r="D324" s="92"/>
      <c r="E324" s="96"/>
      <c r="F324" s="104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</row>
    <row r="325" spans="1:38" ht="15">
      <c r="A325" s="98"/>
      <c r="B325" s="97"/>
      <c r="C325" s="97"/>
      <c r="D325" s="92"/>
      <c r="E325" s="96"/>
      <c r="F325" s="104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</row>
    <row r="326" spans="1:38" ht="15">
      <c r="A326" s="98"/>
      <c r="B326" s="97"/>
      <c r="C326" s="97"/>
      <c r="D326" s="92"/>
      <c r="E326" s="96"/>
      <c r="F326" s="104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</row>
    <row r="327" spans="1:38" ht="15">
      <c r="A327" s="98"/>
      <c r="B327" s="97"/>
      <c r="C327" s="97"/>
      <c r="D327" s="92"/>
      <c r="E327" s="96"/>
      <c r="F327" s="104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</row>
    <row r="328" spans="1:38" ht="15">
      <c r="A328" s="98"/>
      <c r="B328" s="97"/>
      <c r="C328" s="97"/>
      <c r="D328" s="92"/>
      <c r="E328" s="96"/>
      <c r="F328" s="104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</row>
    <row r="329" spans="1:38" ht="15">
      <c r="A329" s="98"/>
      <c r="B329" s="97"/>
      <c r="C329" s="97"/>
      <c r="D329" s="92"/>
      <c r="E329" s="96"/>
      <c r="F329" s="104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</row>
    <row r="330" spans="1:38" ht="15">
      <c r="A330" s="98"/>
      <c r="B330" s="97"/>
      <c r="C330" s="97"/>
      <c r="D330" s="92"/>
      <c r="E330" s="96"/>
      <c r="F330" s="104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</row>
    <row r="331" spans="1:38" ht="15">
      <c r="A331" s="98"/>
      <c r="B331" s="97"/>
      <c r="C331" s="97"/>
      <c r="D331" s="92"/>
      <c r="E331" s="96"/>
      <c r="F331" s="104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</row>
    <row r="332" spans="1:38" ht="15">
      <c r="A332" s="98"/>
      <c r="B332" s="97"/>
      <c r="C332" s="97"/>
      <c r="D332" s="92"/>
      <c r="E332" s="96"/>
      <c r="F332" s="104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</row>
    <row r="333" spans="1:38" ht="15">
      <c r="A333" s="98"/>
      <c r="B333" s="97"/>
      <c r="C333" s="97"/>
      <c r="D333" s="92"/>
      <c r="E333" s="96"/>
      <c r="F333" s="104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</row>
    <row r="334" spans="1:38" ht="15">
      <c r="A334" s="98"/>
      <c r="B334" s="97"/>
      <c r="C334" s="97"/>
      <c r="D334" s="92"/>
      <c r="E334" s="96"/>
      <c r="F334" s="104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</row>
    <row r="335" spans="1:38" ht="15">
      <c r="A335" s="98"/>
      <c r="B335" s="97"/>
      <c r="C335" s="97"/>
      <c r="D335" s="92"/>
      <c r="E335" s="96"/>
      <c r="F335" s="104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</row>
    <row r="336" spans="1:38" ht="15">
      <c r="A336" s="98"/>
      <c r="B336" s="97"/>
      <c r="C336" s="97"/>
      <c r="D336" s="92"/>
      <c r="E336" s="96"/>
      <c r="F336" s="104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</row>
    <row r="337" spans="1:4" ht="15">
      <c r="A337" s="98"/>
      <c r="B337" s="97"/>
      <c r="C337" s="97"/>
      <c r="D337" s="92"/>
    </row>
    <row r="338" spans="1:4" ht="15">
      <c r="A338" s="98"/>
      <c r="B338" s="97"/>
      <c r="C338" s="97"/>
      <c r="D338" s="92"/>
    </row>
    <row r="339" spans="1:4" ht="15">
      <c r="A339" s="98"/>
      <c r="B339" s="97"/>
      <c r="C339" s="97"/>
      <c r="D339" s="92"/>
    </row>
    <row r="340" spans="1:4" ht="15">
      <c r="A340" s="98"/>
      <c r="B340" s="97"/>
      <c r="C340" s="97"/>
      <c r="D340" s="92"/>
    </row>
    <row r="341" spans="1:4" ht="15">
      <c r="A341" s="98"/>
      <c r="B341" s="97"/>
      <c r="C341" s="97"/>
      <c r="D341" s="92"/>
    </row>
    <row r="342" spans="1:4" ht="15">
      <c r="A342" s="98"/>
      <c r="B342" s="97"/>
      <c r="C342" s="97"/>
      <c r="D342" s="92"/>
    </row>
    <row r="343" spans="1:4" ht="15">
      <c r="A343" s="98"/>
      <c r="B343" s="97"/>
      <c r="C343" s="97"/>
      <c r="D343" s="92"/>
    </row>
    <row r="344" spans="1:4" ht="15">
      <c r="A344" s="98"/>
      <c r="B344" s="97"/>
      <c r="C344" s="97"/>
      <c r="D344" s="92"/>
    </row>
    <row r="345" spans="1:4" ht="15">
      <c r="A345" s="98"/>
      <c r="B345" s="97"/>
      <c r="C345" s="97"/>
      <c r="D345" s="92"/>
    </row>
    <row r="346" spans="1:4" ht="15">
      <c r="A346" s="98"/>
      <c r="B346" s="97"/>
      <c r="C346" s="97"/>
      <c r="D346" s="92"/>
    </row>
    <row r="347" spans="1:4" ht="15">
      <c r="A347" s="98"/>
      <c r="B347" s="97"/>
      <c r="C347" s="97"/>
      <c r="D347" s="92"/>
    </row>
    <row r="348" spans="1:4" ht="15">
      <c r="A348" s="98"/>
      <c r="B348" s="97"/>
      <c r="C348" s="97"/>
      <c r="D348" s="92"/>
    </row>
    <row r="349" spans="1:4" ht="15">
      <c r="A349" s="98"/>
      <c r="B349" s="97"/>
      <c r="C349" s="97"/>
      <c r="D349" s="92"/>
    </row>
    <row r="350" spans="1:4" ht="15">
      <c r="A350" s="98"/>
      <c r="B350" s="97"/>
      <c r="C350" s="97"/>
      <c r="D350" s="92"/>
    </row>
    <row r="351" spans="1:4" ht="15">
      <c r="A351" s="98"/>
      <c r="B351" s="97"/>
      <c r="C351" s="97"/>
      <c r="D351" s="92"/>
    </row>
    <row r="352" spans="1:4" ht="15">
      <c r="A352" s="98"/>
      <c r="B352" s="97"/>
      <c r="C352" s="97"/>
      <c r="D352" s="92"/>
    </row>
    <row r="353" spans="1:4" ht="15">
      <c r="A353" s="98"/>
      <c r="B353" s="97"/>
      <c r="C353" s="97"/>
      <c r="D353" s="92"/>
    </row>
    <row r="354" spans="1:4" ht="15">
      <c r="A354" s="98"/>
      <c r="B354" s="97"/>
      <c r="C354" s="97"/>
      <c r="D354" s="92"/>
    </row>
    <row r="355" spans="1:4" ht="15">
      <c r="A355" s="98"/>
      <c r="B355" s="97"/>
      <c r="C355" s="97"/>
      <c r="D355" s="92"/>
    </row>
    <row r="356" spans="1:4" ht="15">
      <c r="A356" s="98"/>
      <c r="B356" s="97"/>
      <c r="C356" s="97"/>
      <c r="D356" s="92"/>
    </row>
    <row r="357" spans="1:4" ht="15">
      <c r="A357" s="98"/>
      <c r="B357" s="97"/>
      <c r="C357" s="97"/>
      <c r="D357" s="92"/>
    </row>
    <row r="358" spans="1:4" ht="15">
      <c r="A358" s="98"/>
      <c r="B358" s="97"/>
      <c r="C358" s="97"/>
      <c r="D358" s="92"/>
    </row>
    <row r="359" spans="1:4" ht="15">
      <c r="A359" s="98"/>
      <c r="B359" s="97"/>
      <c r="C359" s="97"/>
      <c r="D359" s="92"/>
    </row>
    <row r="360" spans="1:4" ht="15">
      <c r="A360" s="98"/>
      <c r="B360" s="97"/>
      <c r="C360" s="97"/>
      <c r="D360" s="92"/>
    </row>
    <row r="361" spans="1:4" ht="15">
      <c r="A361" s="98"/>
      <c r="B361" s="97"/>
      <c r="C361" s="97"/>
      <c r="D361" s="92"/>
    </row>
    <row r="362" spans="1:4" ht="15">
      <c r="A362" s="98"/>
      <c r="B362" s="97"/>
      <c r="C362" s="97"/>
      <c r="D362" s="92"/>
    </row>
    <row r="363" spans="1:4" ht="15">
      <c r="A363" s="98"/>
      <c r="B363" s="97"/>
      <c r="C363" s="97"/>
      <c r="D363" s="92"/>
    </row>
    <row r="364" spans="1:4" ht="15">
      <c r="A364" s="98"/>
      <c r="B364" s="97"/>
      <c r="C364" s="97"/>
      <c r="D364" s="92"/>
    </row>
    <row r="365" spans="1:4" ht="15">
      <c r="A365" s="98"/>
      <c r="B365" s="97"/>
      <c r="C365" s="97"/>
      <c r="D365" s="92"/>
    </row>
    <row r="366" spans="1:4" ht="15">
      <c r="A366" s="98"/>
      <c r="B366" s="97"/>
      <c r="C366" s="97"/>
      <c r="D366" s="92"/>
    </row>
    <row r="367" spans="1:4" ht="15">
      <c r="A367" s="98"/>
      <c r="B367" s="97"/>
      <c r="C367" s="97"/>
      <c r="D367" s="92"/>
    </row>
    <row r="368" spans="1:4" ht="15">
      <c r="A368" s="98"/>
      <c r="B368" s="97"/>
      <c r="C368" s="97"/>
      <c r="D368" s="92"/>
    </row>
    <row r="369" spans="1:4" ht="15">
      <c r="A369" s="98"/>
      <c r="B369" s="97"/>
      <c r="C369" s="97"/>
      <c r="D369" s="92"/>
    </row>
    <row r="370" spans="1:4" ht="15">
      <c r="A370" s="98"/>
      <c r="B370" s="97"/>
      <c r="C370" s="97"/>
      <c r="D370" s="92"/>
    </row>
    <row r="371" spans="1:4" ht="15">
      <c r="A371" s="98"/>
      <c r="B371" s="97"/>
      <c r="C371" s="97"/>
      <c r="D371" s="92"/>
    </row>
    <row r="372" spans="1:4" ht="15">
      <c r="A372" s="98"/>
      <c r="B372" s="97"/>
      <c r="C372" s="97"/>
      <c r="D372" s="92"/>
    </row>
    <row r="373" spans="1:4" ht="15">
      <c r="A373" s="98"/>
      <c r="B373" s="97"/>
      <c r="C373" s="97"/>
      <c r="D373" s="92"/>
    </row>
    <row r="374" spans="1:4" ht="15">
      <c r="A374" s="98"/>
      <c r="B374" s="97"/>
      <c r="C374" s="97"/>
      <c r="D374" s="92"/>
    </row>
    <row r="375" spans="1:4" ht="15">
      <c r="A375" s="98"/>
      <c r="B375" s="97"/>
      <c r="C375" s="97"/>
      <c r="D375" s="92"/>
    </row>
    <row r="376" spans="1:4" ht="15">
      <c r="A376" s="98"/>
      <c r="B376" s="97"/>
      <c r="C376" s="97"/>
      <c r="D376" s="92"/>
    </row>
    <row r="377" spans="1:4" ht="15">
      <c r="A377" s="98"/>
      <c r="B377" s="97"/>
      <c r="C377" s="97"/>
      <c r="D377" s="92"/>
    </row>
    <row r="378" spans="1:4" ht="15">
      <c r="A378" s="98"/>
      <c r="B378" s="97"/>
      <c r="C378" s="97"/>
      <c r="D378" s="92"/>
    </row>
    <row r="379" spans="1:4" ht="15">
      <c r="A379" s="98"/>
      <c r="B379" s="97"/>
      <c r="C379" s="97"/>
      <c r="D379" s="92"/>
    </row>
    <row r="380" spans="1:4" ht="15">
      <c r="A380" s="98"/>
      <c r="B380" s="97"/>
      <c r="C380" s="97"/>
      <c r="D380" s="92"/>
    </row>
    <row r="381" spans="1:4" ht="15">
      <c r="A381" s="98"/>
      <c r="B381" s="97"/>
      <c r="C381" s="97"/>
      <c r="D381" s="92"/>
    </row>
    <row r="382" spans="1:4" ht="15">
      <c r="A382" s="98"/>
      <c r="B382" s="97"/>
      <c r="C382" s="97"/>
      <c r="D382" s="92"/>
    </row>
    <row r="383" spans="1:4" ht="15">
      <c r="A383" s="98"/>
      <c r="B383" s="97"/>
      <c r="C383" s="97"/>
      <c r="D383" s="92"/>
    </row>
    <row r="384" spans="1:4" ht="15">
      <c r="A384" s="98"/>
      <c r="B384" s="97"/>
      <c r="C384" s="97"/>
      <c r="D384" s="92"/>
    </row>
    <row r="385" spans="1:4" ht="15">
      <c r="A385" s="98"/>
      <c r="B385" s="97"/>
      <c r="C385" s="97"/>
      <c r="D385" s="92"/>
    </row>
    <row r="386" spans="1:4" ht="15">
      <c r="A386" s="98"/>
      <c r="B386" s="97"/>
      <c r="C386" s="97"/>
      <c r="D386" s="92"/>
    </row>
    <row r="387" spans="1:4" ht="15">
      <c r="A387" s="98"/>
      <c r="B387" s="97"/>
      <c r="C387" s="97"/>
      <c r="D387" s="92"/>
    </row>
    <row r="388" spans="1:4" ht="15">
      <c r="A388" s="99"/>
      <c r="B388" s="97"/>
      <c r="C388" s="97"/>
      <c r="D388" s="92"/>
    </row>
    <row r="389" spans="1:4" ht="15">
      <c r="A389" s="98"/>
      <c r="B389" s="97"/>
      <c r="C389" s="97"/>
      <c r="D389" s="92"/>
    </row>
    <row r="390" spans="1:4" ht="15">
      <c r="A390" s="98"/>
      <c r="B390" s="97"/>
      <c r="C390" s="97"/>
      <c r="D390" s="92"/>
    </row>
    <row r="391" spans="1:4" ht="15">
      <c r="A391" s="98"/>
      <c r="B391" s="97"/>
      <c r="C391" s="97"/>
      <c r="D391" s="92"/>
    </row>
    <row r="392" spans="1:4" ht="15">
      <c r="A392" s="98"/>
      <c r="B392" s="97"/>
      <c r="C392" s="97"/>
      <c r="D392" s="92"/>
    </row>
    <row r="393" spans="1:4" ht="15">
      <c r="A393" s="98"/>
      <c r="B393" s="97"/>
      <c r="C393" s="97"/>
      <c r="D393" s="92"/>
    </row>
    <row r="394" spans="1:4" ht="15">
      <c r="A394" s="98"/>
      <c r="B394" s="97"/>
      <c r="C394" s="97"/>
      <c r="D394" s="92"/>
    </row>
    <row r="395" spans="1:4" ht="15">
      <c r="A395" s="98"/>
      <c r="B395" s="97"/>
      <c r="C395" s="97"/>
      <c r="D395" s="92"/>
    </row>
    <row r="396" spans="1:4" ht="15">
      <c r="A396" s="98"/>
      <c r="B396" s="97"/>
      <c r="C396" s="97"/>
      <c r="D396" s="92"/>
    </row>
    <row r="397" spans="1:4" ht="15">
      <c r="A397" s="98"/>
      <c r="B397" s="97"/>
      <c r="C397" s="97"/>
      <c r="D397" s="92"/>
    </row>
    <row r="398" spans="1:4" ht="15">
      <c r="A398" s="98"/>
      <c r="B398" s="97"/>
      <c r="C398" s="97"/>
      <c r="D398" s="92"/>
    </row>
    <row r="399" spans="1:4" ht="15">
      <c r="A399" s="98"/>
      <c r="B399" s="97"/>
      <c r="C399" s="97"/>
      <c r="D399" s="92"/>
    </row>
    <row r="400" spans="1:4" ht="15">
      <c r="A400" s="98"/>
      <c r="B400" s="97"/>
      <c r="C400" s="97"/>
      <c r="D400" s="92"/>
    </row>
    <row r="401" spans="1:4" ht="15">
      <c r="A401" s="98"/>
      <c r="B401" s="97"/>
      <c r="C401" s="97"/>
      <c r="D401" s="92"/>
    </row>
    <row r="402" spans="1:4" ht="15">
      <c r="A402" s="98"/>
      <c r="B402" s="97"/>
      <c r="C402" s="97"/>
      <c r="D402" s="92"/>
    </row>
    <row r="403" spans="1:4" ht="15">
      <c r="A403" s="98"/>
      <c r="B403" s="97"/>
      <c r="C403" s="97"/>
      <c r="D403" s="92"/>
    </row>
    <row r="404" spans="1:4" ht="15">
      <c r="A404" s="98"/>
      <c r="B404" s="97"/>
      <c r="C404" s="97"/>
      <c r="D404" s="92"/>
    </row>
    <row r="405" spans="1:4" ht="15">
      <c r="A405" s="98"/>
      <c r="B405" s="97"/>
      <c r="C405" s="97"/>
      <c r="D405" s="92"/>
    </row>
    <row r="406" spans="1:4" ht="15">
      <c r="A406" s="98"/>
      <c r="B406" s="97"/>
      <c r="C406" s="97"/>
      <c r="D406" s="92"/>
    </row>
    <row r="407" spans="1:4" ht="15">
      <c r="A407" s="98"/>
      <c r="B407" s="97"/>
      <c r="C407" s="97"/>
      <c r="D407" s="92"/>
    </row>
    <row r="408" spans="1:4" ht="15">
      <c r="A408" s="98"/>
      <c r="B408" s="97"/>
      <c r="C408" s="97"/>
      <c r="D408" s="92"/>
    </row>
    <row r="409" spans="1:4" ht="15">
      <c r="A409" s="98"/>
      <c r="B409" s="97"/>
      <c r="C409" s="97"/>
      <c r="D409" s="92"/>
    </row>
    <row r="410" spans="1:4" ht="15">
      <c r="A410" s="98"/>
      <c r="B410" s="97"/>
      <c r="C410" s="97"/>
      <c r="D410" s="92"/>
    </row>
    <row r="411" spans="1:4" ht="15">
      <c r="A411" s="100"/>
      <c r="B411" s="96"/>
      <c r="C411" s="96"/>
      <c r="D411" s="92"/>
    </row>
    <row r="412" spans="1:4" ht="15">
      <c r="A412" s="100"/>
      <c r="B412" s="96"/>
      <c r="C412" s="96"/>
      <c r="D412" s="92"/>
    </row>
    <row r="413" spans="1:4" ht="15">
      <c r="A413" s="100"/>
      <c r="B413" s="96"/>
      <c r="C413" s="96"/>
      <c r="D413" s="92"/>
    </row>
    <row r="414" spans="1:4" ht="15">
      <c r="A414" s="100"/>
      <c r="B414" s="96"/>
      <c r="C414" s="96"/>
      <c r="D414" s="92"/>
    </row>
    <row r="415" spans="1:4" ht="15">
      <c r="A415" s="100"/>
      <c r="B415" s="96"/>
      <c r="C415" s="96"/>
      <c r="D415" s="92"/>
    </row>
    <row r="416" spans="1:4" ht="15">
      <c r="A416" s="100"/>
      <c r="B416" s="96"/>
      <c r="C416" s="96"/>
      <c r="D416" s="92"/>
    </row>
    <row r="417" spans="1:4" ht="15">
      <c r="A417" s="100"/>
      <c r="B417" s="96"/>
      <c r="C417" s="96"/>
      <c r="D417" s="92"/>
    </row>
    <row r="418" spans="1:4" ht="15">
      <c r="A418" s="100"/>
      <c r="B418" s="96"/>
      <c r="C418" s="96"/>
      <c r="D418" s="92"/>
    </row>
    <row r="419" spans="1:4" ht="15">
      <c r="A419" s="100"/>
      <c r="B419" s="96"/>
      <c r="C419" s="96"/>
      <c r="D419" s="92"/>
    </row>
    <row r="420" spans="1:4" ht="15">
      <c r="A420" s="100"/>
      <c r="B420" s="96"/>
      <c r="C420" s="96"/>
      <c r="D420" s="92"/>
    </row>
    <row r="421" spans="1:4" ht="15">
      <c r="A421" s="100"/>
      <c r="B421" s="96"/>
      <c r="C421" s="96"/>
      <c r="D421" s="92"/>
    </row>
    <row r="422" spans="1:4" ht="15">
      <c r="A422" s="100"/>
      <c r="B422" s="96"/>
      <c r="C422" s="96"/>
      <c r="D422" s="92"/>
    </row>
    <row r="423" spans="1:4" ht="15">
      <c r="A423" s="100"/>
      <c r="B423" s="96"/>
      <c r="C423" s="96"/>
      <c r="D423" s="92"/>
    </row>
    <row r="424" spans="1:4" ht="15">
      <c r="A424" s="100"/>
      <c r="B424" s="96"/>
      <c r="C424" s="96"/>
      <c r="D424" s="92"/>
    </row>
    <row r="425" spans="1:4" ht="15">
      <c r="A425" s="100"/>
      <c r="B425" s="96"/>
      <c r="C425" s="96"/>
      <c r="D425" s="92"/>
    </row>
    <row r="426" spans="1:4" ht="15">
      <c r="A426" s="100"/>
      <c r="B426" s="96"/>
      <c r="C426" s="96"/>
      <c r="D426" s="92"/>
    </row>
    <row r="427" spans="1:4" ht="15">
      <c r="A427" s="100"/>
      <c r="B427" s="96"/>
      <c r="C427" s="96"/>
      <c r="D427" s="92"/>
    </row>
    <row r="428" spans="1:4" ht="15">
      <c r="A428" s="100"/>
      <c r="B428" s="96"/>
      <c r="C428" s="96"/>
      <c r="D428" s="92"/>
    </row>
    <row r="429" spans="1:4" ht="15">
      <c r="A429" s="100"/>
      <c r="B429" s="96"/>
      <c r="C429" s="96"/>
      <c r="D429" s="92"/>
    </row>
    <row r="430" spans="1:4" ht="15">
      <c r="A430" s="100"/>
      <c r="B430" s="96"/>
      <c r="C430" s="96"/>
      <c r="D430" s="92"/>
    </row>
    <row r="431" spans="1:4" ht="15">
      <c r="A431" s="100"/>
      <c r="B431" s="96"/>
      <c r="C431" s="96"/>
      <c r="D431" s="92"/>
    </row>
    <row r="432" spans="1:4" ht="15">
      <c r="A432" s="100"/>
      <c r="B432" s="96"/>
      <c r="C432" s="96"/>
      <c r="D432" s="92"/>
    </row>
    <row r="433" spans="1:4" ht="15">
      <c r="A433" s="100"/>
      <c r="B433" s="96"/>
      <c r="C433" s="96"/>
      <c r="D433" s="92"/>
    </row>
    <row r="434" spans="1:4" ht="15">
      <c r="A434" s="100"/>
      <c r="B434" s="96"/>
      <c r="C434" s="96"/>
      <c r="D434" s="92"/>
    </row>
    <row r="435" spans="1:4" ht="15">
      <c r="A435" s="100"/>
      <c r="B435" s="96"/>
      <c r="C435" s="96"/>
      <c r="D435" s="92"/>
    </row>
    <row r="436" spans="1:4" ht="15">
      <c r="A436" s="100"/>
      <c r="B436" s="96"/>
      <c r="C436" s="96"/>
      <c r="D436" s="92"/>
    </row>
    <row r="437" spans="1:4" ht="15">
      <c r="A437" s="100"/>
      <c r="B437" s="96"/>
      <c r="C437" s="96"/>
      <c r="D437" s="92"/>
    </row>
    <row r="438" spans="1:4" ht="15">
      <c r="A438" s="100"/>
      <c r="B438" s="96"/>
      <c r="C438" s="96"/>
      <c r="D438" s="92"/>
    </row>
    <row r="439" spans="1:4" ht="15">
      <c r="A439" s="100"/>
      <c r="B439" s="96"/>
      <c r="C439" s="96"/>
      <c r="D439" s="92"/>
    </row>
    <row r="440" spans="1:4" ht="15">
      <c r="A440" s="100"/>
      <c r="B440" s="96"/>
      <c r="C440" s="96"/>
      <c r="D440" s="92"/>
    </row>
    <row r="441" spans="1:4" ht="15">
      <c r="A441" s="100"/>
      <c r="B441" s="96"/>
      <c r="C441" s="96"/>
      <c r="D441" s="92"/>
    </row>
    <row r="442" spans="1:4" ht="15">
      <c r="A442" s="100"/>
      <c r="B442" s="96"/>
      <c r="C442" s="96"/>
      <c r="D442" s="92"/>
    </row>
    <row r="443" spans="1:4" ht="15">
      <c r="A443" s="100"/>
      <c r="B443" s="96"/>
      <c r="C443" s="96"/>
      <c r="D443" s="92"/>
    </row>
    <row r="444" spans="1:4" ht="15">
      <c r="A444" s="100"/>
      <c r="B444" s="96"/>
      <c r="C444" s="96"/>
      <c r="D444" s="92"/>
    </row>
    <row r="445" spans="1:4" ht="15">
      <c r="A445" s="100"/>
      <c r="B445" s="96"/>
      <c r="C445" s="96"/>
      <c r="D445" s="92"/>
    </row>
    <row r="446" spans="1:4" ht="15">
      <c r="A446" s="100"/>
      <c r="B446" s="96"/>
      <c r="C446" s="96"/>
      <c r="D446" s="92"/>
    </row>
    <row r="447" spans="1:4" ht="15">
      <c r="A447" s="100"/>
      <c r="B447" s="96"/>
      <c r="C447" s="96"/>
      <c r="D447" s="92"/>
    </row>
    <row r="448" spans="1:4" ht="15">
      <c r="A448" s="100"/>
      <c r="B448" s="96"/>
      <c r="C448" s="96"/>
      <c r="D448" s="92"/>
    </row>
    <row r="449" spans="1:4" ht="15">
      <c r="A449" s="100"/>
      <c r="B449" s="96"/>
      <c r="C449" s="96"/>
      <c r="D449" s="92"/>
    </row>
    <row r="450" spans="1:4" ht="15">
      <c r="A450" s="100"/>
      <c r="B450" s="96"/>
      <c r="C450" s="96"/>
      <c r="D450" s="92"/>
    </row>
    <row r="451" spans="1:4" ht="15">
      <c r="A451" s="100"/>
      <c r="B451" s="96"/>
      <c r="C451" s="96"/>
      <c r="D451" s="92"/>
    </row>
    <row r="452" spans="1:4" ht="15">
      <c r="A452" s="100"/>
      <c r="B452" s="96"/>
      <c r="C452" s="96"/>
      <c r="D452" s="92"/>
    </row>
    <row r="453" spans="1:4" ht="15">
      <c r="A453" s="100"/>
      <c r="B453" s="96"/>
      <c r="C453" s="96"/>
      <c r="D453" s="92"/>
    </row>
    <row r="454" spans="1:4" ht="15">
      <c r="A454" s="100"/>
      <c r="B454" s="96"/>
      <c r="C454" s="96"/>
      <c r="D454" s="92"/>
    </row>
    <row r="455" spans="1:4" ht="15">
      <c r="A455" s="100"/>
      <c r="B455" s="96"/>
      <c r="C455" s="96"/>
      <c r="D455" s="92"/>
    </row>
    <row r="456" spans="1:4" ht="15">
      <c r="A456" s="100"/>
      <c r="B456" s="96"/>
      <c r="C456" s="96"/>
      <c r="D456" s="92"/>
    </row>
    <row r="457" spans="1:4" ht="15">
      <c r="A457" s="100"/>
      <c r="B457" s="96"/>
      <c r="C457" s="96"/>
      <c r="D457" s="92"/>
    </row>
    <row r="458" spans="1:4" ht="15">
      <c r="A458" s="100"/>
      <c r="B458" s="96"/>
      <c r="C458" s="96"/>
      <c r="D458" s="92"/>
    </row>
    <row r="459" spans="1:4" ht="15">
      <c r="A459" s="100"/>
      <c r="B459" s="96"/>
      <c r="C459" s="96"/>
      <c r="D459" s="92"/>
    </row>
    <row r="460" spans="1:4" ht="15">
      <c r="A460" s="100"/>
      <c r="B460" s="96"/>
      <c r="C460" s="96"/>
      <c r="D460" s="92"/>
    </row>
    <row r="461" spans="1:4" ht="15">
      <c r="A461" s="100"/>
      <c r="B461" s="96"/>
      <c r="C461" s="96"/>
      <c r="D461" s="92"/>
    </row>
    <row r="462" spans="1:4" ht="15">
      <c r="A462" s="100"/>
      <c r="B462" s="96"/>
      <c r="C462" s="96"/>
      <c r="D462" s="92"/>
    </row>
    <row r="463" spans="1:4" ht="15">
      <c r="A463" s="100"/>
      <c r="B463" s="96"/>
      <c r="C463" s="96"/>
      <c r="D463" s="92"/>
    </row>
    <row r="464" spans="1:4" ht="15">
      <c r="A464" s="100"/>
      <c r="B464" s="96"/>
      <c r="C464" s="96"/>
      <c r="D464" s="92"/>
    </row>
    <row r="465" spans="1:4" ht="15">
      <c r="A465" s="100"/>
      <c r="B465" s="96"/>
      <c r="C465" s="96"/>
      <c r="D465" s="92"/>
    </row>
    <row r="466" spans="1:4" ht="15">
      <c r="A466" s="100"/>
      <c r="B466" s="96"/>
      <c r="C466" s="96"/>
      <c r="D466" s="92"/>
    </row>
    <row r="467" spans="1:4" ht="15">
      <c r="A467" s="100"/>
      <c r="B467" s="96"/>
      <c r="C467" s="96"/>
      <c r="D467" s="92"/>
    </row>
    <row r="468" spans="1:4" ht="15">
      <c r="A468" s="100"/>
      <c r="B468" s="96"/>
      <c r="C468" s="96"/>
      <c r="D468" s="92"/>
    </row>
    <row r="469" spans="1:4" ht="15">
      <c r="A469" s="100"/>
      <c r="B469" s="96"/>
      <c r="C469" s="96"/>
      <c r="D469" s="92"/>
    </row>
    <row r="470" spans="1:4" ht="15">
      <c r="A470" s="100"/>
      <c r="B470" s="96"/>
      <c r="C470" s="96"/>
      <c r="D470" s="92"/>
    </row>
    <row r="471" spans="1:4" ht="15">
      <c r="A471" s="100"/>
      <c r="B471" s="96"/>
      <c r="C471" s="96"/>
      <c r="D471" s="92"/>
    </row>
    <row r="472" spans="1:4" ht="15">
      <c r="A472" s="100"/>
      <c r="B472" s="96"/>
      <c r="C472" s="96"/>
      <c r="D472" s="92"/>
    </row>
    <row r="473" spans="1:4" ht="15">
      <c r="A473" s="100"/>
      <c r="B473" s="96"/>
      <c r="C473" s="96"/>
      <c r="D473" s="92"/>
    </row>
    <row r="474" spans="1:4" ht="15">
      <c r="A474" s="100"/>
      <c r="B474" s="96"/>
      <c r="C474" s="96"/>
      <c r="D474" s="92"/>
    </row>
    <row r="475" spans="1:4" ht="15">
      <c r="A475" s="100"/>
      <c r="B475" s="96"/>
      <c r="C475" s="96"/>
      <c r="D475" s="92"/>
    </row>
    <row r="476" spans="1:4" ht="15">
      <c r="A476" s="100"/>
      <c r="B476" s="96"/>
      <c r="C476" s="96"/>
      <c r="D476" s="92"/>
    </row>
    <row r="477" spans="1:4" ht="15">
      <c r="A477" s="100"/>
      <c r="B477" s="96"/>
      <c r="C477" s="96"/>
      <c r="D477" s="92"/>
    </row>
    <row r="478" spans="1:4" ht="15">
      <c r="A478" s="100"/>
      <c r="B478" s="96"/>
      <c r="C478" s="96"/>
      <c r="D478" s="92"/>
    </row>
    <row r="479" spans="1:4" ht="15">
      <c r="A479" s="100"/>
      <c r="B479" s="96"/>
      <c r="C479" s="96"/>
      <c r="D479" s="92"/>
    </row>
    <row r="480" spans="1:4" ht="15">
      <c r="A480" s="100"/>
      <c r="B480" s="96"/>
      <c r="C480" s="96"/>
      <c r="D480" s="92"/>
    </row>
    <row r="481" spans="1:4" ht="15">
      <c r="A481" s="100"/>
      <c r="B481" s="96"/>
      <c r="C481" s="96"/>
      <c r="D481" s="92"/>
    </row>
    <row r="482" spans="1:4" ht="15">
      <c r="A482" s="100"/>
      <c r="B482" s="96"/>
      <c r="C482" s="96"/>
      <c r="D482" s="92"/>
    </row>
    <row r="483" spans="1:4" ht="15">
      <c r="A483" s="100"/>
      <c r="B483" s="96"/>
      <c r="C483" s="96"/>
      <c r="D483" s="92"/>
    </row>
    <row r="484" spans="1:4" ht="15">
      <c r="A484" s="100"/>
      <c r="B484" s="96"/>
      <c r="C484" s="96"/>
      <c r="D484" s="92"/>
    </row>
    <row r="485" spans="1:4" ht="15">
      <c r="A485" s="100"/>
      <c r="B485" s="96"/>
      <c r="C485" s="96"/>
      <c r="D485" s="92"/>
    </row>
    <row r="486" spans="1:4" ht="15">
      <c r="A486" s="100"/>
      <c r="B486" s="96"/>
      <c r="C486" s="96"/>
      <c r="D486" s="92"/>
    </row>
    <row r="487" spans="1:4" ht="15">
      <c r="A487" s="100"/>
      <c r="B487" s="96"/>
      <c r="C487" s="96"/>
      <c r="D487" s="92"/>
    </row>
    <row r="488" spans="1:4" ht="15">
      <c r="A488" s="100"/>
      <c r="B488" s="96"/>
      <c r="C488" s="96"/>
      <c r="D488" s="92"/>
    </row>
    <row r="489" spans="1:4" ht="15">
      <c r="A489" s="100"/>
      <c r="B489" s="96"/>
      <c r="C489" s="96"/>
      <c r="D489" s="92"/>
    </row>
    <row r="490" spans="1:4" ht="15">
      <c r="A490" s="100"/>
      <c r="B490" s="96"/>
      <c r="C490" s="96"/>
      <c r="D490" s="92"/>
    </row>
    <row r="491" spans="1:4" ht="15">
      <c r="A491" s="100"/>
      <c r="B491" s="96"/>
      <c r="C491" s="96"/>
      <c r="D491" s="92"/>
    </row>
    <row r="492" spans="1:4" ht="15">
      <c r="A492" s="100"/>
      <c r="B492" s="96"/>
      <c r="C492" s="96"/>
      <c r="D492" s="92"/>
    </row>
    <row r="493" spans="1:4" ht="15">
      <c r="A493" s="100"/>
      <c r="B493" s="96"/>
      <c r="C493" s="96"/>
      <c r="D493" s="92"/>
    </row>
    <row r="494" spans="1:4" ht="15">
      <c r="A494" s="100"/>
      <c r="B494" s="96"/>
      <c r="C494" s="96"/>
      <c r="D494" s="92"/>
    </row>
    <row r="495" spans="1:4" ht="15">
      <c r="A495" s="100"/>
      <c r="B495" s="96"/>
      <c r="C495" s="96"/>
      <c r="D495" s="92"/>
    </row>
    <row r="496" spans="1:4" ht="15">
      <c r="A496" s="100"/>
      <c r="B496" s="96"/>
      <c r="C496" s="96"/>
      <c r="D496" s="92"/>
    </row>
    <row r="497" spans="1:4" ht="15">
      <c r="A497" s="100"/>
      <c r="B497" s="96"/>
      <c r="C497" s="96"/>
      <c r="D497" s="92"/>
    </row>
    <row r="498" spans="1:4" ht="15">
      <c r="A498" s="100"/>
      <c r="B498" s="96"/>
      <c r="C498" s="96"/>
      <c r="D498" s="92"/>
    </row>
    <row r="499" spans="1:4" ht="15">
      <c r="A499" s="100"/>
      <c r="B499" s="96"/>
      <c r="C499" s="96"/>
      <c r="D499" s="92"/>
    </row>
    <row r="500" spans="1:4" ht="15">
      <c r="A500" s="100"/>
      <c r="B500" s="96"/>
      <c r="C500" s="96"/>
      <c r="D500" s="92"/>
    </row>
    <row r="501" spans="1:4" ht="15">
      <c r="A501" s="100"/>
      <c r="B501" s="96"/>
      <c r="C501" s="96"/>
      <c r="D501" s="92"/>
    </row>
    <row r="502" spans="1:4" ht="15">
      <c r="A502" s="100"/>
      <c r="B502" s="96"/>
      <c r="C502" s="96"/>
      <c r="D502" s="92"/>
    </row>
    <row r="503" spans="1:4" ht="15">
      <c r="A503" s="100"/>
      <c r="B503" s="96"/>
      <c r="C503" s="96"/>
      <c r="D503" s="92"/>
    </row>
    <row r="504" spans="1:4" ht="15">
      <c r="A504" s="100"/>
      <c r="B504" s="96"/>
      <c r="C504" s="96"/>
      <c r="D504" s="92"/>
    </row>
    <row r="505" spans="1:4" ht="15">
      <c r="A505" s="100"/>
      <c r="B505" s="96"/>
      <c r="C505" s="96"/>
      <c r="D505" s="92"/>
    </row>
    <row r="506" spans="1:4" ht="15">
      <c r="A506" s="100"/>
      <c r="B506" s="96"/>
      <c r="C506" s="96"/>
      <c r="D506" s="92"/>
    </row>
    <row r="507" spans="1:4" ht="15">
      <c r="A507" s="100"/>
      <c r="B507" s="96"/>
      <c r="C507" s="96"/>
      <c r="D507" s="92"/>
    </row>
    <row r="508" spans="1:4" ht="15">
      <c r="A508" s="100"/>
      <c r="B508" s="96"/>
      <c r="C508" s="96"/>
      <c r="D508" s="92"/>
    </row>
    <row r="509" spans="1:4" ht="15">
      <c r="A509" s="100"/>
      <c r="B509" s="96"/>
      <c r="C509" s="96"/>
      <c r="D509" s="92"/>
    </row>
    <row r="510" spans="1:4" ht="15">
      <c r="A510" s="100"/>
      <c r="B510" s="96"/>
      <c r="C510" s="96"/>
      <c r="D510" s="92"/>
    </row>
    <row r="511" spans="1:4" ht="15">
      <c r="A511" s="100"/>
      <c r="B511" s="96"/>
      <c r="C511" s="96"/>
      <c r="D511" s="92"/>
    </row>
    <row r="512" spans="1:4" ht="15">
      <c r="A512" s="100"/>
      <c r="B512" s="96"/>
      <c r="C512" s="96"/>
      <c r="D512" s="92"/>
    </row>
    <row r="513" spans="1:4" ht="15">
      <c r="A513" s="100"/>
      <c r="B513" s="96"/>
      <c r="C513" s="96"/>
      <c r="D513" s="92"/>
    </row>
    <row r="514" spans="1:4" ht="15">
      <c r="A514" s="100"/>
      <c r="B514" s="96"/>
      <c r="C514" s="96"/>
      <c r="D514" s="92"/>
    </row>
    <row r="515" spans="1:4" ht="15">
      <c r="A515" s="100"/>
      <c r="B515" s="96"/>
      <c r="C515" s="96"/>
      <c r="D515" s="92"/>
    </row>
    <row r="516" spans="1:4" ht="15">
      <c r="A516" s="100"/>
      <c r="B516" s="96"/>
      <c r="C516" s="96"/>
      <c r="D516" s="92"/>
    </row>
    <row r="517" spans="1:4" ht="15">
      <c r="A517" s="100"/>
      <c r="B517" s="96"/>
      <c r="C517" s="96"/>
      <c r="D517" s="92"/>
    </row>
    <row r="518" spans="1:4" ht="15">
      <c r="A518" s="100"/>
      <c r="B518" s="96"/>
      <c r="C518" s="96"/>
      <c r="D518" s="92"/>
    </row>
    <row r="519" spans="1:4" ht="15">
      <c r="A519" s="100"/>
      <c r="B519" s="96"/>
      <c r="C519" s="96"/>
      <c r="D519" s="92"/>
    </row>
    <row r="520" spans="1:4" ht="15">
      <c r="A520" s="100"/>
      <c r="B520" s="96"/>
      <c r="C520" s="96"/>
      <c r="D520" s="92"/>
    </row>
    <row r="521" spans="1:4" ht="15">
      <c r="A521" s="100"/>
      <c r="B521" s="96"/>
      <c r="C521" s="96"/>
      <c r="D521" s="92"/>
    </row>
    <row r="522" spans="1:4" ht="15">
      <c r="A522" s="100"/>
      <c r="B522" s="96"/>
      <c r="C522" s="96"/>
      <c r="D522" s="92"/>
    </row>
    <row r="523" spans="1:4" ht="15">
      <c r="A523" s="100"/>
      <c r="B523" s="96"/>
      <c r="C523" s="96"/>
      <c r="D523" s="92"/>
    </row>
    <row r="524" spans="1:4" ht="15">
      <c r="A524" s="100"/>
      <c r="B524" s="96"/>
      <c r="C524" s="96"/>
      <c r="D524" s="92"/>
    </row>
    <row r="525" spans="1:4" ht="15">
      <c r="A525" s="100"/>
      <c r="B525" s="96"/>
      <c r="C525" s="96"/>
      <c r="D525" s="92"/>
    </row>
    <row r="526" spans="1:4" ht="15">
      <c r="A526" s="100"/>
      <c r="B526" s="96"/>
      <c r="C526" s="96"/>
      <c r="D526" s="92"/>
    </row>
    <row r="527" spans="1:4" ht="15">
      <c r="A527" s="100"/>
      <c r="B527" s="96"/>
      <c r="C527" s="96"/>
      <c r="D527" s="92"/>
    </row>
    <row r="528" spans="1:4" ht="15">
      <c r="A528" s="100"/>
      <c r="B528" s="96"/>
      <c r="C528" s="96"/>
      <c r="D528" s="92"/>
    </row>
    <row r="529" spans="1:4" ht="15">
      <c r="A529" s="100"/>
      <c r="B529" s="96"/>
      <c r="C529" s="96"/>
      <c r="D529" s="92"/>
    </row>
    <row r="530" spans="1:4" ht="15">
      <c r="A530" s="100"/>
      <c r="B530" s="96"/>
      <c r="C530" s="96"/>
      <c r="D530" s="92"/>
    </row>
    <row r="531" spans="1:4" ht="15">
      <c r="A531" s="100"/>
      <c r="B531" s="96"/>
      <c r="C531" s="96"/>
      <c r="D531" s="92"/>
    </row>
    <row r="532" spans="1:4" ht="15">
      <c r="A532" s="100"/>
      <c r="B532" s="96"/>
      <c r="C532" s="96"/>
      <c r="D532" s="92"/>
    </row>
    <row r="533" spans="1:4" ht="15">
      <c r="A533" s="100"/>
      <c r="B533" s="96"/>
      <c r="C533" s="96"/>
      <c r="D533" s="92"/>
    </row>
    <row r="534" spans="1:4" ht="15">
      <c r="A534" s="100"/>
      <c r="B534" s="96"/>
      <c r="C534" s="96"/>
      <c r="D534" s="92"/>
    </row>
    <row r="535" spans="1:4" ht="15">
      <c r="A535" s="100"/>
      <c r="B535" s="96"/>
      <c r="C535" s="96"/>
      <c r="D535" s="92"/>
    </row>
    <row r="536" spans="1:4" ht="15">
      <c r="A536" s="100"/>
      <c r="B536" s="96"/>
      <c r="C536" s="96"/>
      <c r="D536" s="92"/>
    </row>
    <row r="537" spans="1:4" ht="15">
      <c r="A537" s="100"/>
      <c r="B537" s="96"/>
      <c r="C537" s="96"/>
      <c r="D537" s="92"/>
    </row>
    <row r="538" spans="1:4" ht="15">
      <c r="A538" s="100"/>
      <c r="B538" s="96"/>
      <c r="C538" s="96"/>
      <c r="D538" s="92"/>
    </row>
    <row r="539" spans="1:4" ht="15">
      <c r="A539" s="100"/>
      <c r="B539" s="96"/>
      <c r="C539" s="96"/>
      <c r="D539" s="92"/>
    </row>
    <row r="540" spans="1:4" ht="15">
      <c r="A540" s="100"/>
      <c r="B540" s="96"/>
      <c r="C540" s="96"/>
      <c r="D540" s="92"/>
    </row>
    <row r="541" spans="1:4" ht="15">
      <c r="A541" s="100"/>
      <c r="B541" s="96"/>
      <c r="C541" s="96"/>
      <c r="D541" s="92"/>
    </row>
    <row r="542" spans="1:4" ht="15">
      <c r="A542" s="100"/>
      <c r="B542" s="96"/>
      <c r="C542" s="96"/>
      <c r="D542" s="92"/>
    </row>
    <row r="543" spans="1:4" ht="15">
      <c r="A543" s="100"/>
      <c r="B543" s="96"/>
      <c r="C543" s="96"/>
      <c r="D543" s="92"/>
    </row>
    <row r="544" spans="1:4" ht="15">
      <c r="A544" s="100"/>
      <c r="B544" s="96"/>
      <c r="C544" s="96"/>
      <c r="D544" s="92"/>
    </row>
    <row r="545" spans="1:4" ht="15">
      <c r="A545" s="100"/>
      <c r="B545" s="96"/>
      <c r="C545" s="96"/>
      <c r="D545" s="92"/>
    </row>
    <row r="546" spans="1:4" ht="15">
      <c r="A546" s="100"/>
      <c r="B546" s="96"/>
      <c r="C546" s="96"/>
      <c r="D546" s="92"/>
    </row>
    <row r="547" spans="1:4" ht="15">
      <c r="A547" s="100"/>
      <c r="B547" s="96"/>
      <c r="C547" s="96"/>
      <c r="D547" s="92"/>
    </row>
    <row r="548" spans="1:4" ht="15">
      <c r="A548" s="100"/>
      <c r="B548" s="96"/>
      <c r="C548" s="96"/>
      <c r="D548" s="92"/>
    </row>
    <row r="549" spans="1:4" ht="15">
      <c r="A549" s="100"/>
      <c r="B549" s="96"/>
      <c r="C549" s="96"/>
      <c r="D549" s="92"/>
    </row>
    <row r="550" spans="1:4" ht="15">
      <c r="A550" s="100"/>
      <c r="B550" s="96"/>
      <c r="C550" s="96"/>
      <c r="D550" s="92"/>
    </row>
    <row r="551" spans="1:4" ht="15">
      <c r="A551" s="100"/>
      <c r="B551" s="96"/>
      <c r="C551" s="96"/>
      <c r="D551" s="92"/>
    </row>
    <row r="552" spans="1:4" ht="15">
      <c r="A552" s="100"/>
      <c r="B552" s="96"/>
      <c r="C552" s="96"/>
      <c r="D552" s="92"/>
    </row>
    <row r="553" spans="1:4" ht="15">
      <c r="A553" s="100"/>
      <c r="B553" s="96"/>
      <c r="C553" s="96"/>
      <c r="D553" s="92"/>
    </row>
    <row r="554" spans="1:4" ht="15">
      <c r="A554" s="100"/>
      <c r="B554" s="96"/>
      <c r="C554" s="96"/>
      <c r="D554" s="92"/>
    </row>
    <row r="555" spans="1:4" ht="15">
      <c r="A555" s="100"/>
      <c r="B555" s="96"/>
      <c r="C555" s="96"/>
      <c r="D555" s="92"/>
    </row>
    <row r="556" spans="1:4" ht="15">
      <c r="A556" s="100"/>
      <c r="B556" s="96"/>
      <c r="C556" s="96"/>
      <c r="D556" s="92"/>
    </row>
    <row r="557" spans="1:4" ht="15">
      <c r="A557" s="100"/>
      <c r="B557" s="96"/>
      <c r="C557" s="96"/>
      <c r="D557" s="92"/>
    </row>
    <row r="558" spans="1:4" ht="15">
      <c r="A558" s="100"/>
      <c r="B558" s="96"/>
      <c r="C558" s="96"/>
      <c r="D558" s="92"/>
    </row>
    <row r="559" spans="1:4" ht="15">
      <c r="A559" s="100"/>
      <c r="B559" s="96"/>
      <c r="C559" s="96"/>
      <c r="D559" s="92"/>
    </row>
    <row r="560" spans="1:4" ht="15">
      <c r="A560" s="100"/>
      <c r="B560" s="96"/>
      <c r="C560" s="96"/>
      <c r="D560" s="92"/>
    </row>
    <row r="561" spans="1:4" ht="15">
      <c r="A561" s="100"/>
      <c r="B561" s="96"/>
      <c r="C561" s="96"/>
      <c r="D561" s="92"/>
    </row>
    <row r="562" spans="1:4" ht="15">
      <c r="A562" s="100"/>
      <c r="B562" s="96"/>
      <c r="C562" s="96"/>
      <c r="D562" s="92"/>
    </row>
    <row r="563" spans="1:4" ht="15">
      <c r="A563" s="100"/>
      <c r="B563" s="96"/>
      <c r="C563" s="96"/>
      <c r="D563" s="92"/>
    </row>
    <row r="564" spans="1:4" ht="15">
      <c r="A564" s="100"/>
      <c r="B564" s="96"/>
      <c r="C564" s="96"/>
      <c r="D564" s="92"/>
    </row>
    <row r="565" spans="1:4" ht="15">
      <c r="A565" s="100"/>
      <c r="B565" s="96"/>
      <c r="C565" s="96"/>
      <c r="D565" s="92"/>
    </row>
    <row r="566" spans="1:4" ht="15">
      <c r="A566" s="100"/>
      <c r="B566" s="96"/>
      <c r="C566" s="96"/>
      <c r="D566" s="92"/>
    </row>
    <row r="567" spans="1:4" ht="15">
      <c r="A567" s="100"/>
      <c r="B567" s="96"/>
      <c r="C567" s="96"/>
      <c r="D567" s="92"/>
    </row>
    <row r="568" spans="1:4" ht="15">
      <c r="A568" s="100"/>
      <c r="B568" s="96"/>
      <c r="C568" s="96"/>
      <c r="D568" s="92"/>
    </row>
    <row r="569" spans="1:4" ht="15">
      <c r="A569" s="100"/>
      <c r="B569" s="96"/>
      <c r="C569" s="96"/>
      <c r="D569" s="92"/>
    </row>
    <row r="570" spans="1:4" ht="15">
      <c r="A570" s="100"/>
      <c r="B570" s="96"/>
      <c r="C570" s="96"/>
      <c r="D570" s="92"/>
    </row>
    <row r="571" spans="1:4" ht="15">
      <c r="A571" s="100"/>
      <c r="B571" s="96"/>
      <c r="C571" s="96"/>
      <c r="D571" s="92"/>
    </row>
    <row r="572" spans="1:4" ht="15">
      <c r="A572" s="100"/>
      <c r="B572" s="96"/>
      <c r="C572" s="96"/>
      <c r="D572" s="92"/>
    </row>
    <row r="573" spans="1:4" ht="15">
      <c r="A573" s="100"/>
      <c r="B573" s="96"/>
      <c r="C573" s="96"/>
      <c r="D573" s="92"/>
    </row>
    <row r="574" spans="1:4" ht="15">
      <c r="A574" s="100"/>
      <c r="B574" s="96"/>
      <c r="C574" s="96"/>
      <c r="D574" s="92"/>
    </row>
    <row r="575" spans="1:4" ht="15">
      <c r="A575" s="100"/>
      <c r="B575" s="96"/>
      <c r="C575" s="96"/>
      <c r="D575" s="92"/>
    </row>
    <row r="576" spans="1:4" ht="15">
      <c r="A576" s="100"/>
      <c r="B576" s="96"/>
      <c r="C576" s="96"/>
      <c r="D576" s="92"/>
    </row>
    <row r="577" spans="1:4" ht="15">
      <c r="A577" s="100"/>
      <c r="B577" s="96"/>
      <c r="C577" s="96"/>
      <c r="D577" s="92"/>
    </row>
    <row r="578" spans="1:4" ht="15">
      <c r="A578" s="100"/>
      <c r="B578" s="96"/>
      <c r="C578" s="96"/>
      <c r="D578" s="92"/>
    </row>
    <row r="579" spans="1:4" ht="15">
      <c r="A579" s="100"/>
      <c r="B579" s="96"/>
      <c r="C579" s="96"/>
      <c r="D579" s="92"/>
    </row>
    <row r="580" spans="1:4" ht="15">
      <c r="A580" s="100"/>
      <c r="B580" s="96"/>
      <c r="C580" s="96"/>
      <c r="D580" s="92"/>
    </row>
    <row r="581" spans="1:4" ht="15">
      <c r="A581" s="100"/>
      <c r="B581" s="96"/>
      <c r="C581" s="96"/>
      <c r="D581" s="92"/>
    </row>
    <row r="582" spans="1:4" ht="15">
      <c r="A582" s="100"/>
      <c r="B582" s="96"/>
      <c r="C582" s="96"/>
      <c r="D582" s="92"/>
    </row>
    <row r="583" spans="1:4" ht="15">
      <c r="A583" s="100"/>
      <c r="B583" s="96"/>
      <c r="C583" s="96"/>
      <c r="D583" s="92"/>
    </row>
    <row r="584" spans="1:4" ht="15">
      <c r="A584" s="100"/>
      <c r="B584" s="96"/>
      <c r="C584" s="96"/>
      <c r="D584" s="92"/>
    </row>
    <row r="585" spans="1:4" ht="15">
      <c r="A585" s="100"/>
      <c r="B585" s="96"/>
      <c r="C585" s="96"/>
      <c r="D585" s="92"/>
    </row>
    <row r="586" spans="1:4" ht="15">
      <c r="A586" s="100"/>
      <c r="B586" s="96"/>
      <c r="C586" s="96"/>
      <c r="D586" s="92"/>
    </row>
    <row r="587" spans="1:4" ht="15">
      <c r="A587" s="100"/>
      <c r="B587" s="96"/>
      <c r="C587" s="96"/>
      <c r="D587" s="92"/>
    </row>
    <row r="588" spans="1:4" ht="15">
      <c r="A588" s="100"/>
      <c r="B588" s="96"/>
      <c r="C588" s="96"/>
      <c r="D588" s="92"/>
    </row>
    <row r="589" spans="1:4" ht="15">
      <c r="A589" s="100"/>
      <c r="B589" s="96"/>
      <c r="C589" s="96"/>
      <c r="D589" s="92"/>
    </row>
    <row r="590" spans="1:4" ht="15">
      <c r="A590" s="100"/>
      <c r="B590" s="96"/>
      <c r="C590" s="96"/>
      <c r="D590" s="92"/>
    </row>
    <row r="591" spans="1:4" ht="15">
      <c r="A591" s="100"/>
      <c r="B591" s="96"/>
      <c r="C591" s="96"/>
      <c r="D591" s="92"/>
    </row>
    <row r="592" spans="1:4" ht="15">
      <c r="A592" s="100"/>
      <c r="B592" s="96"/>
      <c r="C592" s="96"/>
      <c r="D592" s="92"/>
    </row>
    <row r="593" spans="1:4" ht="15">
      <c r="A593" s="100"/>
      <c r="B593" s="96"/>
      <c r="C593" s="96"/>
      <c r="D593" s="92"/>
    </row>
    <row r="594" spans="1:4" ht="15">
      <c r="A594" s="100"/>
      <c r="B594" s="96"/>
      <c r="C594" s="96"/>
      <c r="D594" s="92"/>
    </row>
    <row r="595" spans="1:4" ht="15">
      <c r="A595" s="100"/>
      <c r="B595" s="96"/>
      <c r="C595" s="96"/>
      <c r="D595" s="92"/>
    </row>
    <row r="596" spans="1:4" ht="15">
      <c r="A596" s="100"/>
      <c r="B596" s="96"/>
      <c r="C596" s="96"/>
      <c r="D596" s="92"/>
    </row>
    <row r="597" spans="1:4" ht="15">
      <c r="A597" s="100"/>
      <c r="B597" s="96"/>
      <c r="C597" s="96"/>
      <c r="D597" s="92"/>
    </row>
    <row r="598" spans="1:4" ht="15">
      <c r="A598" s="100"/>
      <c r="B598" s="96"/>
      <c r="C598" s="96"/>
      <c r="D598" s="92"/>
    </row>
    <row r="599" spans="1:4" ht="15">
      <c r="A599" s="100"/>
      <c r="B599" s="96"/>
      <c r="C599" s="96"/>
      <c r="D599" s="92"/>
    </row>
    <row r="600" spans="1:4" ht="15">
      <c r="A600" s="100"/>
      <c r="B600" s="96"/>
      <c r="C600" s="96"/>
      <c r="D600" s="92"/>
    </row>
    <row r="601" spans="1:4" ht="15">
      <c r="A601" s="100"/>
      <c r="B601" s="96"/>
      <c r="C601" s="96"/>
      <c r="D601" s="92"/>
    </row>
    <row r="602" spans="1:4" ht="15">
      <c r="A602" s="100"/>
      <c r="B602" s="96"/>
      <c r="C602" s="96"/>
      <c r="D602" s="92"/>
    </row>
    <row r="603" spans="1:4" ht="15">
      <c r="A603" s="100"/>
      <c r="B603" s="96"/>
      <c r="C603" s="96"/>
      <c r="D603" s="92"/>
    </row>
    <row r="604" spans="1:4" ht="15">
      <c r="A604" s="100"/>
      <c r="B604" s="96"/>
      <c r="C604" s="96"/>
      <c r="D604" s="92"/>
    </row>
    <row r="605" spans="1:4" ht="15">
      <c r="A605" s="100"/>
      <c r="B605" s="96"/>
      <c r="C605" s="96"/>
      <c r="D605" s="92"/>
    </row>
    <row r="606" spans="1:4" ht="15">
      <c r="A606" s="100"/>
      <c r="B606" s="96"/>
      <c r="C606" s="96"/>
      <c r="D606" s="92"/>
    </row>
    <row r="607" spans="1:4" ht="15">
      <c r="A607" s="100"/>
      <c r="B607" s="96"/>
      <c r="C607" s="96"/>
      <c r="D607" s="92"/>
    </row>
    <row r="608" spans="1:4" ht="15">
      <c r="A608" s="100"/>
      <c r="B608" s="96"/>
      <c r="C608" s="96"/>
      <c r="D608" s="92"/>
    </row>
    <row r="609" spans="1:4" ht="15">
      <c r="A609" s="100"/>
      <c r="B609" s="96"/>
      <c r="C609" s="96"/>
      <c r="D609" s="92"/>
    </row>
    <row r="610" spans="1:4" ht="15">
      <c r="A610" s="100"/>
      <c r="B610" s="96"/>
      <c r="C610" s="96"/>
      <c r="D610" s="92"/>
    </row>
    <row r="611" spans="1:4" ht="15">
      <c r="A611" s="100"/>
      <c r="B611" s="96"/>
      <c r="C611" s="96"/>
      <c r="D611" s="92"/>
    </row>
    <row r="612" spans="1:4" ht="15">
      <c r="A612" s="100"/>
      <c r="B612" s="96"/>
      <c r="C612" s="96"/>
      <c r="D612" s="92"/>
    </row>
    <row r="613" spans="1:4" ht="15">
      <c r="A613" s="100"/>
      <c r="B613" s="96"/>
      <c r="C613" s="96"/>
      <c r="D613" s="92"/>
    </row>
    <row r="614" spans="1:4" ht="15">
      <c r="A614" s="100"/>
      <c r="B614" s="96"/>
      <c r="C614" s="96"/>
      <c r="D614" s="92"/>
    </row>
    <row r="615" spans="1:4" ht="15">
      <c r="A615" s="100"/>
      <c r="B615" s="96"/>
      <c r="C615" s="96"/>
      <c r="D615" s="92"/>
    </row>
    <row r="616" spans="1:4" ht="15">
      <c r="A616" s="100"/>
      <c r="B616" s="96"/>
      <c r="C616" s="96"/>
      <c r="D616" s="92"/>
    </row>
    <row r="617" spans="1:4" ht="15">
      <c r="A617" s="100"/>
      <c r="B617" s="96"/>
      <c r="C617" s="96"/>
      <c r="D617" s="92"/>
    </row>
    <row r="618" spans="1:4" ht="15">
      <c r="A618" s="100"/>
      <c r="B618" s="96"/>
      <c r="C618" s="96"/>
      <c r="D618" s="92"/>
    </row>
    <row r="619" spans="1:4" ht="15">
      <c r="A619" s="100"/>
      <c r="B619" s="96"/>
      <c r="C619" s="96"/>
      <c r="D619" s="92"/>
    </row>
    <row r="620" spans="1:4" ht="15">
      <c r="A620" s="100"/>
      <c r="B620" s="96"/>
      <c r="C620" s="96"/>
      <c r="D620" s="92"/>
    </row>
    <row r="621" spans="1:4" ht="15">
      <c r="A621" s="100"/>
      <c r="B621" s="96"/>
      <c r="C621" s="96"/>
      <c r="D621" s="92"/>
    </row>
    <row r="622" spans="1:4" ht="15">
      <c r="A622" s="100"/>
      <c r="B622" s="96"/>
      <c r="C622" s="96"/>
      <c r="D622" s="92"/>
    </row>
    <row r="623" spans="1:4" ht="15">
      <c r="A623" s="100"/>
      <c r="B623" s="96"/>
      <c r="C623" s="96"/>
      <c r="D623" s="92"/>
    </row>
    <row r="624" spans="1:4" ht="15">
      <c r="A624" s="100"/>
      <c r="B624" s="96"/>
      <c r="C624" s="96"/>
      <c r="D624" s="92"/>
    </row>
    <row r="625" spans="1:4" ht="15">
      <c r="A625" s="100"/>
      <c r="B625" s="96"/>
      <c r="C625" s="96"/>
      <c r="D625" s="92"/>
    </row>
    <row r="626" spans="1:4" ht="15">
      <c r="A626" s="100"/>
      <c r="B626" s="96"/>
      <c r="C626" s="96"/>
      <c r="D626" s="92"/>
    </row>
    <row r="627" spans="1:4" ht="15">
      <c r="A627" s="100"/>
      <c r="B627" s="96"/>
      <c r="C627" s="96"/>
      <c r="D627" s="92"/>
    </row>
    <row r="628" spans="1:4" ht="15">
      <c r="A628" s="100"/>
      <c r="B628" s="96"/>
      <c r="C628" s="96"/>
      <c r="D628" s="92"/>
    </row>
    <row r="629" spans="1:4" ht="15">
      <c r="A629" s="100"/>
      <c r="B629" s="96"/>
      <c r="C629" s="96"/>
      <c r="D629" s="92"/>
    </row>
    <row r="630" spans="1:4" ht="15">
      <c r="A630" s="100"/>
      <c r="B630" s="96"/>
      <c r="C630" s="96"/>
      <c r="D630" s="92"/>
    </row>
    <row r="631" spans="1:4" ht="15">
      <c r="A631" s="100"/>
      <c r="B631" s="96"/>
      <c r="C631" s="96"/>
      <c r="D631" s="92"/>
    </row>
    <row r="632" spans="1:4" ht="15">
      <c r="A632" s="100"/>
      <c r="B632" s="96"/>
      <c r="C632" s="96"/>
      <c r="D632" s="92"/>
    </row>
    <row r="633" spans="1:4" ht="15">
      <c r="A633" s="100"/>
      <c r="B633" s="96"/>
      <c r="C633" s="96"/>
      <c r="D633" s="92"/>
    </row>
    <row r="634" spans="1:4" ht="15">
      <c r="A634" s="100"/>
      <c r="B634" s="96"/>
      <c r="C634" s="96"/>
      <c r="D634" s="92"/>
    </row>
    <row r="635" spans="1:4" ht="15">
      <c r="A635" s="100"/>
      <c r="B635" s="96"/>
      <c r="C635" s="96"/>
      <c r="D635" s="92"/>
    </row>
    <row r="636" spans="1:4" ht="15">
      <c r="A636" s="100"/>
      <c r="B636" s="96"/>
      <c r="C636" s="96"/>
      <c r="D636" s="92"/>
    </row>
    <row r="637" spans="1:4" ht="15">
      <c r="A637" s="100"/>
      <c r="B637" s="96"/>
      <c r="C637" s="96"/>
      <c r="D637" s="92"/>
    </row>
    <row r="638" spans="1:4" ht="15">
      <c r="A638" s="100"/>
      <c r="B638" s="96"/>
      <c r="C638" s="96"/>
      <c r="D638" s="92"/>
    </row>
    <row r="639" spans="1:4" ht="15">
      <c r="A639" s="100"/>
      <c r="B639" s="96"/>
      <c r="C639" s="96"/>
      <c r="D639" s="92"/>
    </row>
    <row r="640" spans="1:4" ht="15">
      <c r="A640" s="100"/>
      <c r="B640" s="96"/>
      <c r="C640" s="96"/>
      <c r="D640" s="92"/>
    </row>
    <row r="641" spans="1:4" ht="15">
      <c r="A641" s="100"/>
      <c r="B641" s="96"/>
      <c r="C641" s="96"/>
      <c r="D641" s="92"/>
    </row>
    <row r="642" spans="1:4" ht="15">
      <c r="A642" s="100"/>
      <c r="B642" s="96"/>
      <c r="C642" s="96"/>
      <c r="D642" s="92"/>
    </row>
    <row r="643" spans="1:4" ht="15">
      <c r="A643" s="100"/>
      <c r="B643" s="96"/>
      <c r="C643" s="96"/>
      <c r="D643" s="92"/>
    </row>
    <row r="644" spans="1:4" ht="15">
      <c r="A644" s="100"/>
      <c r="B644" s="96"/>
      <c r="C644" s="96"/>
      <c r="D644" s="92"/>
    </row>
    <row r="645" spans="1:4" ht="15">
      <c r="A645" s="100"/>
      <c r="B645" s="96"/>
      <c r="C645" s="96"/>
      <c r="D645" s="92"/>
    </row>
    <row r="646" spans="1:4" ht="15">
      <c r="A646" s="100"/>
      <c r="B646" s="96"/>
      <c r="C646" s="96"/>
      <c r="D646" s="92"/>
    </row>
    <row r="647" spans="1:4" ht="15">
      <c r="A647" s="100"/>
      <c r="B647" s="96"/>
      <c r="C647" s="96"/>
      <c r="D647" s="92"/>
    </row>
    <row r="648" spans="1:4" ht="15">
      <c r="A648" s="100"/>
      <c r="B648" s="96"/>
      <c r="C648" s="96"/>
      <c r="D648" s="92"/>
    </row>
    <row r="649" spans="1:4" ht="15">
      <c r="A649" s="100"/>
      <c r="B649" s="96"/>
      <c r="C649" s="96"/>
      <c r="D649" s="92"/>
    </row>
    <row r="650" spans="1:4" ht="15">
      <c r="A650" s="100"/>
      <c r="B650" s="96"/>
      <c r="C650" s="96"/>
      <c r="D650" s="92"/>
    </row>
    <row r="651" spans="1:4" ht="15">
      <c r="A651" s="100"/>
      <c r="B651" s="96"/>
      <c r="C651" s="96"/>
      <c r="D651" s="92"/>
    </row>
    <row r="652" spans="1:4" ht="15">
      <c r="A652" s="100"/>
      <c r="B652" s="96"/>
      <c r="C652" s="96"/>
      <c r="D652" s="92"/>
    </row>
    <row r="653" spans="1:4" ht="15">
      <c r="A653" s="100"/>
      <c r="B653" s="96"/>
      <c r="C653" s="96"/>
      <c r="D653" s="92"/>
    </row>
    <row r="654" spans="1:4" ht="15">
      <c r="A654" s="100"/>
      <c r="B654" s="96"/>
      <c r="C654" s="96"/>
      <c r="D654" s="92"/>
    </row>
    <row r="655" spans="1:4" ht="15">
      <c r="A655" s="100"/>
      <c r="B655" s="96"/>
      <c r="C655" s="96"/>
      <c r="D655" s="92"/>
    </row>
    <row r="656" spans="1:4" ht="15">
      <c r="A656" s="100"/>
      <c r="B656" s="96"/>
      <c r="C656" s="96"/>
      <c r="D656" s="92"/>
    </row>
    <row r="657" spans="1:4" ht="15">
      <c r="A657" s="100"/>
      <c r="B657" s="96"/>
      <c r="C657" s="96"/>
      <c r="D657" s="92"/>
    </row>
    <row r="658" spans="1:4" ht="15">
      <c r="A658" s="100"/>
      <c r="B658" s="96"/>
      <c r="C658" s="96"/>
      <c r="D658" s="92"/>
    </row>
    <row r="659" spans="1:4" ht="15">
      <c r="A659" s="100"/>
      <c r="B659" s="96"/>
      <c r="C659" s="96"/>
      <c r="D659" s="92"/>
    </row>
    <row r="660" spans="1:4" ht="15">
      <c r="A660" s="100"/>
      <c r="B660" s="96"/>
      <c r="C660" s="96"/>
      <c r="D660" s="92"/>
    </row>
    <row r="661" spans="1:4" ht="15">
      <c r="A661" s="100"/>
      <c r="B661" s="96"/>
      <c r="C661" s="96"/>
      <c r="D661" s="92"/>
    </row>
    <row r="662" spans="1:4" ht="15">
      <c r="A662" s="100"/>
      <c r="B662" s="96"/>
      <c r="C662" s="96"/>
      <c r="D662" s="92"/>
    </row>
    <row r="663" spans="1:4" ht="15">
      <c r="A663" s="100"/>
      <c r="B663" s="96"/>
      <c r="C663" s="96"/>
      <c r="D663" s="92"/>
    </row>
    <row r="664" spans="1:4" ht="15">
      <c r="A664" s="100"/>
      <c r="B664" s="96"/>
      <c r="C664" s="96"/>
      <c r="D664" s="92"/>
    </row>
    <row r="665" spans="1:4" ht="15">
      <c r="A665" s="100"/>
      <c r="B665" s="96"/>
      <c r="C665" s="96"/>
      <c r="D665" s="92"/>
    </row>
    <row r="666" spans="1:4" ht="15">
      <c r="A666" s="100"/>
      <c r="B666" s="96"/>
      <c r="C666" s="96"/>
      <c r="D666" s="92"/>
    </row>
    <row r="667" spans="1:4" ht="15">
      <c r="A667" s="100"/>
      <c r="B667" s="96"/>
      <c r="C667" s="96"/>
      <c r="D667" s="92"/>
    </row>
    <row r="668" spans="1:4" ht="15">
      <c r="A668" s="100"/>
      <c r="B668" s="96"/>
      <c r="C668" s="96"/>
      <c r="D668" s="92"/>
    </row>
    <row r="669" spans="1:4" ht="15">
      <c r="A669" s="100"/>
      <c r="B669" s="96"/>
      <c r="C669" s="96"/>
      <c r="D669" s="92"/>
    </row>
    <row r="670" spans="1:4" ht="15">
      <c r="A670" s="100"/>
      <c r="B670" s="96"/>
      <c r="C670" s="96"/>
      <c r="D670" s="92"/>
    </row>
    <row r="671" spans="1:4" ht="15">
      <c r="A671" s="100"/>
      <c r="B671" s="96"/>
      <c r="C671" s="96"/>
      <c r="D671" s="92"/>
    </row>
    <row r="672" spans="1:4" ht="15">
      <c r="A672" s="100"/>
      <c r="B672" s="96"/>
      <c r="C672" s="96"/>
      <c r="D672" s="92"/>
    </row>
    <row r="673" spans="1:4" ht="15">
      <c r="A673" s="100"/>
      <c r="B673" s="96"/>
      <c r="C673" s="96"/>
      <c r="D673" s="92"/>
    </row>
    <row r="674" spans="1:4" ht="15">
      <c r="A674" s="100"/>
      <c r="B674" s="96"/>
      <c r="C674" s="96"/>
      <c r="D674" s="92"/>
    </row>
    <row r="675" spans="1:4" ht="15">
      <c r="A675" s="100"/>
      <c r="B675" s="96"/>
      <c r="C675" s="96"/>
      <c r="D675" s="92"/>
    </row>
    <row r="676" spans="1:4" ht="15">
      <c r="A676" s="100"/>
      <c r="B676" s="96"/>
      <c r="C676" s="96"/>
      <c r="D676" s="92"/>
    </row>
    <row r="677" spans="1:4" ht="15">
      <c r="A677" s="100"/>
      <c r="B677" s="96"/>
      <c r="C677" s="96"/>
      <c r="D677" s="92"/>
    </row>
    <row r="678" spans="1:4" ht="15">
      <c r="A678" s="100"/>
      <c r="B678" s="96"/>
      <c r="C678" s="96"/>
      <c r="D678" s="92"/>
    </row>
    <row r="679" spans="1:4" ht="15">
      <c r="A679" s="100"/>
      <c r="B679" s="96"/>
      <c r="C679" s="96"/>
      <c r="D679" s="92"/>
    </row>
    <row r="680" spans="1:4" ht="15">
      <c r="A680" s="100"/>
      <c r="B680" s="96"/>
      <c r="C680" s="96"/>
      <c r="D680" s="92"/>
    </row>
    <row r="681" spans="1:4" ht="15">
      <c r="A681" s="91"/>
      <c r="B681" s="91"/>
      <c r="C681" s="91"/>
      <c r="D681" s="92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597D-81EB-435A-9864-688475F5C386}">
  <sheetPr>
    <tabColor theme="8"/>
  </sheetPr>
  <dimension ref="A1:Q134"/>
  <sheetViews>
    <sheetView showGridLines="0" topLeftCell="B9" zoomScaleNormal="100" zoomScaleSheetLayoutView="73" workbookViewId="0">
      <selection activeCell="H21" sqref="H21"/>
    </sheetView>
  </sheetViews>
  <sheetFormatPr defaultRowHeight="12.75"/>
  <cols>
    <col min="1" max="1" width="59.140625" hidden="1" customWidth="1"/>
    <col min="2" max="2" width="24.140625" customWidth="1"/>
    <col min="3" max="3" width="13.42578125" customWidth="1"/>
    <col min="4" max="4" width="12.5703125" bestFit="1" customWidth="1"/>
    <col min="5" max="5" width="10.85546875" customWidth="1"/>
    <col min="6" max="6" width="9.28515625" bestFit="1" customWidth="1"/>
    <col min="7" max="7" width="16" customWidth="1"/>
    <col min="8" max="8" width="10.5703125" bestFit="1" customWidth="1"/>
    <col min="9" max="9" width="20.85546875" customWidth="1"/>
    <col min="10" max="10" width="9.28515625" bestFit="1" customWidth="1"/>
    <col min="11" max="11" width="11.28515625" bestFit="1" customWidth="1"/>
    <col min="14" max="14" width="15.5703125" bestFit="1" customWidth="1"/>
  </cols>
  <sheetData>
    <row r="1" spans="1:17">
      <c r="B1" s="61"/>
      <c r="C1" s="62"/>
    </row>
    <row r="2" spans="1:17" ht="15.75" customHeight="1">
      <c r="B2" s="438" t="s">
        <v>1019</v>
      </c>
      <c r="C2" s="439"/>
      <c r="D2" s="60">
        <v>0.20499999999999999</v>
      </c>
      <c r="E2" s="25">
        <v>0.18</v>
      </c>
      <c r="F2" s="26">
        <v>0.17</v>
      </c>
      <c r="G2" s="27">
        <v>0.18</v>
      </c>
      <c r="H2" s="440" t="s">
        <v>1020</v>
      </c>
      <c r="I2" s="440" t="s">
        <v>1021</v>
      </c>
      <c r="J2" s="442">
        <v>0</v>
      </c>
      <c r="K2" s="443"/>
      <c r="L2" s="435" t="s">
        <v>1022</v>
      </c>
      <c r="M2" s="436"/>
    </row>
    <row r="3" spans="1:17" ht="15.75">
      <c r="B3" s="28" t="s">
        <v>1023</v>
      </c>
      <c r="C3" s="28" t="s">
        <v>1024</v>
      </c>
      <c r="D3" s="29" t="s">
        <v>1025</v>
      </c>
      <c r="E3" s="84" t="s">
        <v>1026</v>
      </c>
      <c r="F3" s="86" t="s">
        <v>1027</v>
      </c>
      <c r="G3" s="85" t="s">
        <v>1028</v>
      </c>
      <c r="H3" s="441"/>
      <c r="I3" s="441"/>
      <c r="J3" s="30" t="s">
        <v>1029</v>
      </c>
      <c r="K3" s="30" t="s">
        <v>1030</v>
      </c>
      <c r="L3" s="437"/>
      <c r="M3" s="436"/>
    </row>
    <row r="4" spans="1:17" ht="15.75">
      <c r="B4" s="28" t="s">
        <v>1031</v>
      </c>
      <c r="C4" s="28">
        <v>401</v>
      </c>
      <c r="D4" s="31">
        <v>0</v>
      </c>
      <c r="E4" s="84">
        <v>0.8</v>
      </c>
      <c r="F4" s="88">
        <v>0.57969999999999999</v>
      </c>
      <c r="G4" s="89">
        <v>0.67930000000000001</v>
      </c>
      <c r="H4" s="90">
        <v>0.95569999999999999</v>
      </c>
      <c r="I4" s="87">
        <v>0.2</v>
      </c>
      <c r="J4" s="32">
        <v>0</v>
      </c>
      <c r="K4" s="32">
        <v>0</v>
      </c>
      <c r="L4" s="437"/>
      <c r="M4" s="436"/>
    </row>
    <row r="5" spans="1:17" ht="15.75">
      <c r="B5" s="28" t="s">
        <v>1032</v>
      </c>
      <c r="C5" s="28">
        <v>403</v>
      </c>
      <c r="D5" s="31">
        <v>0</v>
      </c>
      <c r="E5" s="84">
        <v>0.65</v>
      </c>
      <c r="F5" s="88">
        <v>0.57969999999999999</v>
      </c>
      <c r="G5" s="89">
        <v>0.76629999999999998</v>
      </c>
      <c r="H5" s="90">
        <v>1.3002</v>
      </c>
      <c r="I5" s="87">
        <v>0.2</v>
      </c>
      <c r="J5" s="32">
        <v>0</v>
      </c>
      <c r="K5" s="32">
        <v>0</v>
      </c>
      <c r="L5" s="437"/>
      <c r="M5" s="436"/>
    </row>
    <row r="6" spans="1:17" ht="15.75">
      <c r="B6" s="33" t="s">
        <v>1033</v>
      </c>
      <c r="C6" s="28">
        <v>403</v>
      </c>
      <c r="D6" s="31">
        <v>0</v>
      </c>
      <c r="E6" s="84">
        <v>0.8</v>
      </c>
      <c r="F6" s="88">
        <v>0.57969999999999999</v>
      </c>
      <c r="G6" s="89">
        <v>0.96660000000000001</v>
      </c>
      <c r="H6" s="90">
        <v>1.4545999999999999</v>
      </c>
      <c r="I6" s="87">
        <v>0.2</v>
      </c>
      <c r="J6" s="32">
        <v>0</v>
      </c>
      <c r="K6" s="32">
        <v>0</v>
      </c>
      <c r="L6" s="437"/>
      <c r="M6" s="436"/>
    </row>
    <row r="7" spans="1:17" ht="15.75">
      <c r="B7" s="28" t="s">
        <v>1034</v>
      </c>
      <c r="C7" s="28">
        <v>403</v>
      </c>
      <c r="D7" s="31">
        <v>0</v>
      </c>
      <c r="E7" s="84">
        <v>0.65</v>
      </c>
      <c r="F7" s="88">
        <v>0.57969999999999999</v>
      </c>
      <c r="G7" s="89">
        <v>0.81510000000000005</v>
      </c>
      <c r="H7" s="90">
        <v>1.0422</v>
      </c>
      <c r="I7" s="87">
        <v>0.2</v>
      </c>
      <c r="J7" s="32">
        <v>0</v>
      </c>
      <c r="K7" s="32">
        <v>0</v>
      </c>
      <c r="L7" s="437"/>
      <c r="M7" s="436"/>
    </row>
    <row r="8" spans="1:17" ht="15.75">
      <c r="B8" s="34" t="s">
        <v>1035</v>
      </c>
      <c r="C8" s="35">
        <v>403</v>
      </c>
      <c r="D8" s="31">
        <v>0</v>
      </c>
      <c r="E8" s="84">
        <v>0.65</v>
      </c>
      <c r="F8" s="88">
        <v>0.57969999999999999</v>
      </c>
      <c r="G8" s="89">
        <v>0.66379999999999995</v>
      </c>
      <c r="H8" s="90">
        <v>0.872</v>
      </c>
      <c r="I8" s="87">
        <v>0.2</v>
      </c>
      <c r="J8" s="32">
        <v>0</v>
      </c>
      <c r="K8" s="32">
        <v>0</v>
      </c>
      <c r="L8" s="437"/>
      <c r="M8" s="436"/>
    </row>
    <row r="10" spans="1:17" ht="13.5" thickBot="1"/>
    <row r="11" spans="1:17">
      <c r="A11" s="17"/>
      <c r="B11" s="431" t="s">
        <v>1036</v>
      </c>
      <c r="C11" s="432"/>
      <c r="D11" s="432"/>
      <c r="E11" s="432"/>
      <c r="F11" s="433"/>
      <c r="G11" s="21"/>
    </row>
    <row r="12" spans="1:17" ht="21">
      <c r="A12" s="17"/>
      <c r="B12" s="18"/>
      <c r="C12" s="22" t="s">
        <v>1037</v>
      </c>
      <c r="D12" s="23" t="s">
        <v>1038</v>
      </c>
      <c r="E12" s="22" t="s">
        <v>1039</v>
      </c>
      <c r="F12" s="24" t="s">
        <v>1040</v>
      </c>
      <c r="G12" s="19"/>
      <c r="H12" s="434" t="s">
        <v>1041</v>
      </c>
      <c r="I12" s="434"/>
      <c r="J12" s="434"/>
      <c r="K12" s="434"/>
      <c r="L12" s="434"/>
      <c r="M12" s="434"/>
      <c r="N12" s="434"/>
      <c r="O12" s="434"/>
      <c r="P12" s="434"/>
      <c r="Q12" s="434"/>
    </row>
    <row r="13" spans="1:17">
      <c r="A13" s="17"/>
      <c r="B13" s="36" t="s">
        <v>1042</v>
      </c>
      <c r="C13" s="38">
        <f>SUM(Gabarito!E187,Gabarito!E188,Gabarito!E189,Gabarito!E192,Gabarito!E193,Gabarito!E194,Gabarito!E195)</f>
        <v>0</v>
      </c>
      <c r="D13" s="39">
        <f>E2</f>
        <v>0.18</v>
      </c>
      <c r="E13" s="40">
        <f>C13*D13</f>
        <v>0</v>
      </c>
      <c r="F13" s="41">
        <f>E5</f>
        <v>0.65</v>
      </c>
      <c r="G13" s="20"/>
      <c r="H13" s="3" t="s">
        <v>1025</v>
      </c>
      <c r="I13" s="2"/>
      <c r="J13" s="2"/>
      <c r="K13" s="3" t="s">
        <v>1027</v>
      </c>
      <c r="L13" s="2"/>
      <c r="M13" s="2"/>
      <c r="N13" s="5" t="s">
        <v>1043</v>
      </c>
      <c r="O13" s="2"/>
      <c r="P13" s="2"/>
      <c r="Q13" s="2"/>
    </row>
    <row r="14" spans="1:17">
      <c r="A14" s="17"/>
      <c r="B14" s="36" t="s">
        <v>1044</v>
      </c>
      <c r="C14" s="38">
        <f>C16+(C16*F13)</f>
        <v>0</v>
      </c>
      <c r="D14" s="39">
        <f>E2</f>
        <v>0.18</v>
      </c>
      <c r="E14" s="42">
        <f>C14*D14-E13</f>
        <v>0</v>
      </c>
      <c r="F14" s="43"/>
      <c r="G14" s="17"/>
      <c r="H14" s="1" t="e">
        <f>#REF!</f>
        <v>#REF!</v>
      </c>
      <c r="I14" s="57" t="s">
        <v>1045</v>
      </c>
      <c r="J14" s="1"/>
      <c r="K14" s="1"/>
      <c r="L14" s="1"/>
      <c r="M14" s="1"/>
      <c r="N14" s="1"/>
      <c r="O14" s="1"/>
      <c r="P14" s="1"/>
      <c r="Q14" s="1"/>
    </row>
    <row r="15" spans="1:17">
      <c r="A15" s="17"/>
      <c r="B15" s="36" t="s">
        <v>1046</v>
      </c>
      <c r="C15" s="38">
        <f>C13</f>
        <v>0</v>
      </c>
      <c r="D15" s="44">
        <v>9.7500000000000003E-2</v>
      </c>
      <c r="E15" s="45">
        <f>C15*9.75%</f>
        <v>0</v>
      </c>
      <c r="F15" s="43"/>
      <c r="G15" s="17"/>
      <c r="H15" s="1" t="e">
        <f>#REF!</f>
        <v>#REF!</v>
      </c>
      <c r="I15" s="57" t="s">
        <v>1047</v>
      </c>
      <c r="J15" s="1"/>
      <c r="K15" s="1">
        <f>E103</f>
        <v>0</v>
      </c>
      <c r="L15" s="1"/>
      <c r="M15" s="1"/>
      <c r="N15" s="1">
        <f>E121</f>
        <v>0</v>
      </c>
      <c r="O15" s="1"/>
      <c r="P15" s="1"/>
      <c r="Q15" s="1"/>
    </row>
    <row r="16" spans="1:17">
      <c r="A16" s="17"/>
      <c r="B16" s="36" t="s">
        <v>1048</v>
      </c>
      <c r="C16" s="45">
        <f>C13+E15</f>
        <v>0</v>
      </c>
      <c r="D16" s="46"/>
      <c r="E16" s="46"/>
      <c r="F16" s="43"/>
      <c r="G16" s="17"/>
      <c r="H16" s="1" t="e">
        <f>#REF!</f>
        <v>#REF!</v>
      </c>
      <c r="I16" s="57" t="s">
        <v>1049</v>
      </c>
      <c r="J16" s="1"/>
      <c r="K16" s="1">
        <f>E94</f>
        <v>0</v>
      </c>
      <c r="L16" s="1"/>
      <c r="M16" s="1"/>
      <c r="N16" s="1"/>
      <c r="O16" s="1"/>
      <c r="P16" s="1"/>
      <c r="Q16" s="1"/>
    </row>
    <row r="17" spans="1:17">
      <c r="A17" s="17"/>
      <c r="B17" s="36"/>
      <c r="C17" s="46"/>
      <c r="D17" s="46"/>
      <c r="E17" s="46"/>
      <c r="F17" s="47"/>
      <c r="G17" s="17"/>
      <c r="H17" s="6" t="e">
        <f>#REF!</f>
        <v>#REF!</v>
      </c>
      <c r="I17" s="57" t="s">
        <v>1050</v>
      </c>
      <c r="J17" s="1"/>
      <c r="K17" s="6">
        <f>E112</f>
        <v>0</v>
      </c>
      <c r="L17" s="1"/>
      <c r="M17" s="1"/>
      <c r="N17" s="6">
        <f>E130</f>
        <v>0</v>
      </c>
      <c r="O17" s="1"/>
      <c r="P17" s="1"/>
      <c r="Q17" s="1"/>
    </row>
    <row r="18" spans="1:17" ht="13.5" thickBot="1">
      <c r="A18" s="17"/>
      <c r="B18" s="37" t="s">
        <v>1051</v>
      </c>
      <c r="C18" s="48">
        <f>C16+E14</f>
        <v>0</v>
      </c>
      <c r="D18" s="49"/>
      <c r="E18" s="49"/>
      <c r="F18" s="50"/>
      <c r="G18" s="17"/>
      <c r="H18" s="4" t="e">
        <f>SUM(H14:H17)</f>
        <v>#REF!</v>
      </c>
      <c r="I18" s="4"/>
      <c r="J18" s="4"/>
      <c r="K18" s="4">
        <f>SUM(K14:K17)</f>
        <v>0</v>
      </c>
      <c r="L18" s="4"/>
      <c r="M18" s="4"/>
      <c r="N18" s="4">
        <f>SUM(N14:N17)</f>
        <v>0</v>
      </c>
      <c r="O18" s="4"/>
      <c r="P18" s="4"/>
      <c r="Q18" s="4"/>
    </row>
    <row r="19" spans="1:17" ht="13.5" thickBot="1">
      <c r="A19" s="17"/>
      <c r="B19" s="17"/>
      <c r="C19" s="17"/>
      <c r="D19" s="17"/>
      <c r="E19" s="17"/>
      <c r="F19" s="17"/>
      <c r="G19" s="17"/>
      <c r="H19" s="3" t="s">
        <v>1026</v>
      </c>
      <c r="I19" s="2"/>
      <c r="J19" s="2"/>
      <c r="K19" s="3" t="s">
        <v>1052</v>
      </c>
      <c r="L19" s="2"/>
      <c r="M19" s="2"/>
      <c r="N19" s="3" t="s">
        <v>1028</v>
      </c>
      <c r="O19" s="2"/>
      <c r="P19" s="2"/>
      <c r="Q19" s="2"/>
    </row>
    <row r="20" spans="1:17">
      <c r="A20" s="17"/>
      <c r="B20" s="431" t="s">
        <v>1053</v>
      </c>
      <c r="C20" s="432"/>
      <c r="D20" s="432"/>
      <c r="E20" s="432"/>
      <c r="F20" s="433"/>
      <c r="G20" s="53"/>
      <c r="H20" s="1">
        <f>E23</f>
        <v>0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ht="21">
      <c r="B21" s="36"/>
      <c r="C21" s="22" t="s">
        <v>1054</v>
      </c>
      <c r="D21" s="23" t="s">
        <v>1055</v>
      </c>
      <c r="E21" s="22" t="s">
        <v>1056</v>
      </c>
      <c r="F21" s="24" t="s">
        <v>1057</v>
      </c>
      <c r="G21" s="51"/>
      <c r="H21" s="1">
        <v>0</v>
      </c>
      <c r="I21" s="1"/>
      <c r="J21" s="1"/>
      <c r="K21" s="1">
        <f>E76</f>
        <v>0</v>
      </c>
      <c r="L21" s="1"/>
      <c r="M21" s="1"/>
      <c r="N21" s="1">
        <f>E49</f>
        <v>0</v>
      </c>
      <c r="O21" s="1"/>
      <c r="P21" s="1"/>
      <c r="Q21" s="1"/>
    </row>
    <row r="22" spans="1:17">
      <c r="B22" s="36" t="s">
        <v>1042</v>
      </c>
      <c r="C22" s="38">
        <f>SUM(Gabarito!E137:E138)</f>
        <v>0</v>
      </c>
      <c r="D22" s="39">
        <f>E2</f>
        <v>0.18</v>
      </c>
      <c r="E22" s="40">
        <f>C22*D22</f>
        <v>0</v>
      </c>
      <c r="F22" s="54">
        <f>E4</f>
        <v>0.8</v>
      </c>
      <c r="G22" s="52"/>
      <c r="H22" s="1">
        <f>E14</f>
        <v>0</v>
      </c>
      <c r="I22" s="1"/>
      <c r="J22" s="1"/>
      <c r="K22" s="1">
        <f>E67</f>
        <v>0</v>
      </c>
      <c r="L22" s="1"/>
      <c r="M22" s="1"/>
      <c r="N22" s="1">
        <f>E58</f>
        <v>0</v>
      </c>
      <c r="O22" s="1"/>
      <c r="P22" s="1"/>
      <c r="Q22" s="1"/>
    </row>
    <row r="23" spans="1:17">
      <c r="B23" s="36" t="s">
        <v>1044</v>
      </c>
      <c r="C23" s="38">
        <f>C25+(C25*F22)</f>
        <v>0</v>
      </c>
      <c r="D23" s="39">
        <f>E2</f>
        <v>0.18</v>
      </c>
      <c r="E23" s="42">
        <f>C23*D23-E22</f>
        <v>0</v>
      </c>
      <c r="F23" s="43"/>
      <c r="G23" s="46"/>
      <c r="H23" s="6">
        <f>E32</f>
        <v>0</v>
      </c>
      <c r="I23" s="1"/>
      <c r="J23" s="1"/>
      <c r="K23" s="6">
        <f>E85</f>
        <v>0</v>
      </c>
      <c r="L23" s="1"/>
      <c r="M23" s="1"/>
      <c r="N23" s="6">
        <f>E41</f>
        <v>0</v>
      </c>
      <c r="O23" s="1"/>
      <c r="P23" s="1"/>
      <c r="Q23" s="1"/>
    </row>
    <row r="24" spans="1:17">
      <c r="B24" s="36" t="s">
        <v>1046</v>
      </c>
      <c r="C24" s="38">
        <f>C22</f>
        <v>0</v>
      </c>
      <c r="D24" s="44">
        <v>3.2500000000000001E-2</v>
      </c>
      <c r="E24" s="45">
        <f>C24*D24</f>
        <v>0</v>
      </c>
      <c r="F24" s="43"/>
      <c r="G24" s="46"/>
      <c r="H24" s="4">
        <f>SUM(H20:H23)</f>
        <v>0</v>
      </c>
      <c r="I24" s="4"/>
      <c r="J24" s="4"/>
      <c r="K24" s="4">
        <f>SUM(K20:K23)</f>
        <v>0</v>
      </c>
      <c r="L24" s="4"/>
      <c r="M24" s="4"/>
      <c r="N24" s="4">
        <f>SUM(N20:N23)</f>
        <v>0</v>
      </c>
      <c r="O24" s="4"/>
      <c r="P24" s="4"/>
      <c r="Q24" s="4"/>
    </row>
    <row r="25" spans="1:17">
      <c r="B25" s="36" t="s">
        <v>1058</v>
      </c>
      <c r="C25" s="45">
        <f>C22+E24</f>
        <v>0</v>
      </c>
      <c r="D25" s="46"/>
      <c r="E25" s="46"/>
      <c r="F25" s="43"/>
      <c r="G25" s="46"/>
    </row>
    <row r="26" spans="1:17">
      <c r="B26" s="36"/>
      <c r="C26" s="46"/>
      <c r="D26" s="46"/>
      <c r="E26" s="46"/>
      <c r="F26" s="47"/>
      <c r="G26" s="46"/>
    </row>
    <row r="27" spans="1:17" ht="13.5" thickBot="1">
      <c r="B27" s="37" t="s">
        <v>1051</v>
      </c>
      <c r="C27" s="48">
        <f>C25+E23</f>
        <v>0</v>
      </c>
      <c r="D27" s="49"/>
      <c r="E27" s="49"/>
      <c r="F27" s="50"/>
      <c r="G27" s="46"/>
    </row>
    <row r="28" spans="1:17" ht="15.75" thickBot="1">
      <c r="H28" s="17"/>
      <c r="I28" s="58"/>
      <c r="J28" s="59"/>
      <c r="K28" s="17"/>
    </row>
    <row r="29" spans="1:17" ht="15">
      <c r="B29" s="431" t="s">
        <v>1059</v>
      </c>
      <c r="C29" s="432"/>
      <c r="D29" s="432"/>
      <c r="E29" s="432"/>
      <c r="F29" s="433"/>
      <c r="H29" s="17"/>
      <c r="I29" s="58"/>
      <c r="J29" s="59"/>
      <c r="K29" s="17"/>
    </row>
    <row r="30" spans="1:17" ht="21">
      <c r="B30" s="36"/>
      <c r="C30" s="22" t="s">
        <v>1060</v>
      </c>
      <c r="D30" s="23" t="s">
        <v>1055</v>
      </c>
      <c r="E30" s="22" t="s">
        <v>1061</v>
      </c>
      <c r="F30" s="24" t="s">
        <v>1040</v>
      </c>
      <c r="G30" s="51"/>
      <c r="H30" s="17"/>
      <c r="I30" s="58"/>
      <c r="J30" s="59"/>
      <c r="K30" s="17"/>
    </row>
    <row r="31" spans="1:17" ht="15">
      <c r="B31" s="36" t="s">
        <v>1062</v>
      </c>
      <c r="C31" s="38">
        <f>SUM(Gabarito!E202)</f>
        <v>0</v>
      </c>
      <c r="D31" s="39">
        <f>E2</f>
        <v>0.18</v>
      </c>
      <c r="E31" s="40">
        <f>C31*D31</f>
        <v>0</v>
      </c>
      <c r="F31" s="54">
        <v>0.65</v>
      </c>
      <c r="G31" s="52"/>
      <c r="H31" s="17"/>
      <c r="I31" s="58"/>
      <c r="J31" s="59"/>
      <c r="K31" s="17"/>
    </row>
    <row r="32" spans="1:17" ht="15">
      <c r="B32" s="36" t="s">
        <v>1063</v>
      </c>
      <c r="C32" s="38">
        <f>C34+(C34*F31)</f>
        <v>0</v>
      </c>
      <c r="D32" s="39">
        <f>E2</f>
        <v>0.18</v>
      </c>
      <c r="E32" s="42">
        <f>C32*D32-E31</f>
        <v>0</v>
      </c>
      <c r="F32" s="43"/>
      <c r="G32" s="46"/>
      <c r="H32" s="17"/>
      <c r="I32" s="58"/>
      <c r="J32" s="59"/>
      <c r="K32" s="17"/>
    </row>
    <row r="33" spans="2:11" ht="15">
      <c r="B33" s="36" t="s">
        <v>1046</v>
      </c>
      <c r="C33" s="38">
        <f>C31</f>
        <v>0</v>
      </c>
      <c r="D33" s="44">
        <v>0</v>
      </c>
      <c r="E33" s="45">
        <v>0</v>
      </c>
      <c r="F33" s="43"/>
      <c r="G33" s="46"/>
      <c r="H33" s="17"/>
      <c r="I33" s="58"/>
      <c r="J33" s="59"/>
      <c r="K33" s="17"/>
    </row>
    <row r="34" spans="2:11" ht="15">
      <c r="B34" s="36" t="s">
        <v>1058</v>
      </c>
      <c r="C34" s="45">
        <f>C31</f>
        <v>0</v>
      </c>
      <c r="D34" s="46"/>
      <c r="E34" s="46"/>
      <c r="F34" s="43"/>
      <c r="G34" s="46"/>
      <c r="H34" s="17"/>
      <c r="I34" s="58"/>
      <c r="J34" s="59"/>
      <c r="K34" s="17"/>
    </row>
    <row r="35" spans="2:11" ht="15">
      <c r="B35" s="36"/>
      <c r="C35" s="46"/>
      <c r="D35" s="46"/>
      <c r="E35" s="46"/>
      <c r="F35" s="47"/>
      <c r="G35" s="46"/>
      <c r="H35" s="17"/>
      <c r="I35" s="58"/>
      <c r="J35" s="59"/>
      <c r="K35" s="17"/>
    </row>
    <row r="36" spans="2:11" ht="15.75" thickBot="1">
      <c r="B36" s="37" t="s">
        <v>1051</v>
      </c>
      <c r="C36" s="48">
        <f>C34+E32</f>
        <v>0</v>
      </c>
      <c r="D36" s="49"/>
      <c r="E36" s="49"/>
      <c r="F36" s="50"/>
      <c r="G36" s="46"/>
      <c r="H36" s="17"/>
      <c r="I36" s="58"/>
      <c r="J36" s="59"/>
      <c r="K36" s="17"/>
    </row>
    <row r="37" spans="2:11" ht="15.75" thickBot="1">
      <c r="H37" s="17"/>
      <c r="I37" s="58"/>
      <c r="J37" s="59"/>
      <c r="K37" s="17"/>
    </row>
    <row r="38" spans="2:11" ht="15">
      <c r="B38" s="431" t="s">
        <v>1064</v>
      </c>
      <c r="C38" s="432"/>
      <c r="D38" s="432"/>
      <c r="E38" s="432"/>
      <c r="F38" s="433"/>
      <c r="H38" s="17"/>
      <c r="I38" s="58"/>
      <c r="J38" s="59"/>
      <c r="K38" s="17"/>
    </row>
    <row r="39" spans="2:11" ht="21">
      <c r="B39" s="36"/>
      <c r="C39" s="22" t="s">
        <v>1060</v>
      </c>
      <c r="D39" s="23" t="s">
        <v>1055</v>
      </c>
      <c r="E39" s="22" t="s">
        <v>1061</v>
      </c>
      <c r="F39" s="24" t="s">
        <v>1057</v>
      </c>
      <c r="H39" s="17"/>
      <c r="I39" s="58"/>
      <c r="J39" s="59"/>
      <c r="K39" s="17"/>
    </row>
    <row r="40" spans="2:11" ht="15">
      <c r="B40" s="36" t="s">
        <v>1062</v>
      </c>
      <c r="C40" s="38">
        <f>SUM(Gabarito!E202)</f>
        <v>0</v>
      </c>
      <c r="D40" s="39">
        <v>0.04</v>
      </c>
      <c r="E40" s="40">
        <f>C40*D40</f>
        <v>0</v>
      </c>
      <c r="F40" s="56">
        <f>G7</f>
        <v>0.81510000000000005</v>
      </c>
      <c r="H40" s="17"/>
      <c r="I40" s="58"/>
      <c r="J40" s="59"/>
      <c r="K40" s="17"/>
    </row>
    <row r="41" spans="2:11" ht="15">
      <c r="B41" s="36" t="s">
        <v>1063</v>
      </c>
      <c r="C41" s="38">
        <f>C43+(C43*F40)</f>
        <v>0</v>
      </c>
      <c r="D41" s="39">
        <f>G2</f>
        <v>0.18</v>
      </c>
      <c r="E41" s="42">
        <f>C41*D41-E40</f>
        <v>0</v>
      </c>
      <c r="F41" s="43"/>
      <c r="H41" s="17"/>
      <c r="I41" s="58"/>
      <c r="J41" s="59"/>
      <c r="K41" s="17"/>
    </row>
    <row r="42" spans="2:11" ht="15">
      <c r="B42" s="36" t="s">
        <v>1046</v>
      </c>
      <c r="C42" s="38">
        <f>C40</f>
        <v>0</v>
      </c>
      <c r="D42" s="44">
        <v>0</v>
      </c>
      <c r="E42" s="45">
        <v>0</v>
      </c>
      <c r="F42" s="43"/>
      <c r="H42" s="17"/>
      <c r="I42" s="58"/>
      <c r="J42" s="59"/>
      <c r="K42" s="17"/>
    </row>
    <row r="43" spans="2:11" ht="15">
      <c r="B43" s="36" t="s">
        <v>1058</v>
      </c>
      <c r="C43" s="45">
        <f>C40</f>
        <v>0</v>
      </c>
      <c r="D43" s="46"/>
      <c r="E43" s="46"/>
      <c r="F43" s="43"/>
      <c r="H43" s="17"/>
      <c r="I43" s="58"/>
      <c r="J43" s="59"/>
      <c r="K43" s="17"/>
    </row>
    <row r="44" spans="2:11" ht="15.75" thickBot="1">
      <c r="B44" s="37" t="s">
        <v>1051</v>
      </c>
      <c r="C44" s="48">
        <f>C43+E41</f>
        <v>0</v>
      </c>
      <c r="D44" s="49"/>
      <c r="E44" s="49"/>
      <c r="F44" s="50"/>
      <c r="H44" s="17"/>
      <c r="I44" s="58"/>
      <c r="J44" s="59"/>
      <c r="K44" s="17"/>
    </row>
    <row r="45" spans="2:11" ht="15.75" thickBot="1">
      <c r="H45" s="17"/>
      <c r="I45" s="58"/>
      <c r="J45" s="59"/>
      <c r="K45" s="17"/>
    </row>
    <row r="46" spans="2:11" ht="15">
      <c r="B46" s="431" t="s">
        <v>1065</v>
      </c>
      <c r="C46" s="432"/>
      <c r="D46" s="432"/>
      <c r="E46" s="432"/>
      <c r="F46" s="433"/>
      <c r="H46" s="17"/>
      <c r="I46" s="58"/>
      <c r="J46" s="59"/>
      <c r="K46" s="17"/>
    </row>
    <row r="47" spans="2:11" ht="21">
      <c r="B47" s="36"/>
      <c r="C47" s="22" t="s">
        <v>1060</v>
      </c>
      <c r="D47" s="23" t="s">
        <v>1055</v>
      </c>
      <c r="E47" s="22" t="s">
        <v>1061</v>
      </c>
      <c r="F47" s="24" t="s">
        <v>1057</v>
      </c>
      <c r="H47" s="17"/>
      <c r="I47" s="58"/>
      <c r="J47" s="59"/>
      <c r="K47" s="17"/>
    </row>
    <row r="48" spans="2:11" ht="15">
      <c r="B48" s="36" t="s">
        <v>1062</v>
      </c>
      <c r="C48" s="38">
        <f>SUM(Gabarito!E137:E138)</f>
        <v>0</v>
      </c>
      <c r="D48" s="39">
        <v>0.12</v>
      </c>
      <c r="E48" s="40">
        <f>C48*D48</f>
        <v>0</v>
      </c>
      <c r="F48" s="56">
        <f>G4</f>
        <v>0.67930000000000001</v>
      </c>
      <c r="H48" s="17"/>
      <c r="I48" s="58"/>
      <c r="J48" s="59"/>
      <c r="K48" s="17"/>
    </row>
    <row r="49" spans="2:11" ht="15">
      <c r="B49" s="36" t="s">
        <v>1063</v>
      </c>
      <c r="C49" s="38">
        <f>C51+(C51*F48)</f>
        <v>0</v>
      </c>
      <c r="D49" s="39">
        <v>0.18</v>
      </c>
      <c r="E49" s="42">
        <f>C49*D49-E48</f>
        <v>0</v>
      </c>
      <c r="F49" s="43"/>
      <c r="H49" s="17"/>
      <c r="I49" s="58"/>
      <c r="J49" s="59"/>
      <c r="K49" s="17"/>
    </row>
    <row r="50" spans="2:11" ht="15">
      <c r="B50" s="36" t="s">
        <v>1046</v>
      </c>
      <c r="C50" s="38">
        <f>C48</f>
        <v>0</v>
      </c>
      <c r="D50" s="44">
        <v>3.2500000000000001E-2</v>
      </c>
      <c r="E50" s="45">
        <f>C50*D50</f>
        <v>0</v>
      </c>
      <c r="F50" s="43"/>
      <c r="H50" s="17"/>
      <c r="I50" s="58"/>
      <c r="J50" s="59"/>
      <c r="K50" s="17"/>
    </row>
    <row r="51" spans="2:11" ht="15">
      <c r="B51" s="36" t="s">
        <v>1058</v>
      </c>
      <c r="C51" s="45">
        <f>C48+E50</f>
        <v>0</v>
      </c>
      <c r="D51" s="46"/>
      <c r="E51" s="46"/>
      <c r="F51" s="43"/>
      <c r="H51" s="17"/>
      <c r="I51" s="58"/>
      <c r="J51" s="59"/>
      <c r="K51" s="17"/>
    </row>
    <row r="52" spans="2:11" ht="13.5" customHeight="1">
      <c r="B52" s="36"/>
      <c r="C52" s="46"/>
      <c r="D52" s="46"/>
      <c r="E52" s="46"/>
      <c r="F52" s="47"/>
      <c r="H52" s="17"/>
      <c r="I52" s="58"/>
      <c r="J52" s="59"/>
      <c r="K52" s="17"/>
    </row>
    <row r="53" spans="2:11" ht="14.25" customHeight="1" thickBot="1">
      <c r="B53" s="37" t="s">
        <v>1051</v>
      </c>
      <c r="C53" s="48">
        <f>C51+E49</f>
        <v>0</v>
      </c>
      <c r="D53" s="49"/>
      <c r="E53" s="49"/>
      <c r="F53" s="50"/>
      <c r="H53" s="17"/>
      <c r="I53" s="17"/>
      <c r="J53" s="17"/>
      <c r="K53" s="17"/>
    </row>
    <row r="54" spans="2:11" ht="13.5" thickBot="1">
      <c r="H54" s="17"/>
      <c r="I54" s="17"/>
      <c r="J54" s="17"/>
      <c r="K54" s="17"/>
    </row>
    <row r="55" spans="2:11">
      <c r="B55" s="431" t="s">
        <v>1066</v>
      </c>
      <c r="C55" s="432"/>
      <c r="D55" s="432"/>
      <c r="E55" s="432"/>
      <c r="F55" s="433"/>
    </row>
    <row r="56" spans="2:11" ht="21">
      <c r="B56" s="36"/>
      <c r="C56" s="22" t="s">
        <v>1060</v>
      </c>
      <c r="D56" s="23" t="s">
        <v>1055</v>
      </c>
      <c r="E56" s="22" t="s">
        <v>1061</v>
      </c>
      <c r="F56" s="24" t="s">
        <v>1057</v>
      </c>
    </row>
    <row r="57" spans="2:11">
      <c r="B57" s="36" t="s">
        <v>1062</v>
      </c>
      <c r="C57" s="38">
        <f>SUM(Gabarito!E187,Gabarito!E188:E189,Gabarito!E192,Gabarito!E193,Gabarito!E194,Gabarito!E195)</f>
        <v>0</v>
      </c>
      <c r="D57" s="39">
        <v>0.04</v>
      </c>
      <c r="E57" s="40">
        <f>C57*D57</f>
        <v>0</v>
      </c>
      <c r="F57" s="56">
        <f>G5</f>
        <v>0.76629999999999998</v>
      </c>
    </row>
    <row r="58" spans="2:11">
      <c r="B58" s="36" t="s">
        <v>1063</v>
      </c>
      <c r="C58" s="38">
        <f>C60+(C60*F57)</f>
        <v>0</v>
      </c>
      <c r="D58" s="39">
        <v>0.18</v>
      </c>
      <c r="E58" s="42">
        <f>C58*D58-E57</f>
        <v>0</v>
      </c>
      <c r="F58" s="43"/>
    </row>
    <row r="59" spans="2:11">
      <c r="B59" s="36" t="s">
        <v>1046</v>
      </c>
      <c r="C59" s="38">
        <f>C57</f>
        <v>0</v>
      </c>
      <c r="D59" s="44">
        <v>9.7500000000000003E-2</v>
      </c>
      <c r="E59" s="45">
        <f>C59*D59</f>
        <v>0</v>
      </c>
      <c r="F59" s="43"/>
    </row>
    <row r="60" spans="2:11">
      <c r="B60" s="36" t="s">
        <v>1058</v>
      </c>
      <c r="C60" s="45">
        <f>C57+E59</f>
        <v>0</v>
      </c>
      <c r="D60" s="46"/>
      <c r="E60" s="46"/>
      <c r="F60" s="43"/>
    </row>
    <row r="61" spans="2:11">
      <c r="B61" s="36"/>
      <c r="C61" s="46"/>
      <c r="D61" s="46"/>
      <c r="E61" s="46"/>
      <c r="F61" s="47"/>
    </row>
    <row r="62" spans="2:11" ht="13.5" thickBot="1">
      <c r="B62" s="37" t="s">
        <v>1051</v>
      </c>
      <c r="C62" s="48">
        <f>C60+E58</f>
        <v>0</v>
      </c>
      <c r="D62" s="49"/>
      <c r="E62" s="49"/>
      <c r="F62" s="50"/>
    </row>
    <row r="63" spans="2:11" ht="13.5" thickBot="1"/>
    <row r="64" spans="2:11">
      <c r="B64" s="431" t="s">
        <v>1067</v>
      </c>
      <c r="C64" s="432"/>
      <c r="D64" s="432"/>
      <c r="E64" s="432"/>
      <c r="F64" s="433"/>
    </row>
    <row r="65" spans="2:6" ht="21">
      <c r="B65" s="36"/>
      <c r="C65" s="22" t="s">
        <v>1060</v>
      </c>
      <c r="D65" s="23" t="s">
        <v>1068</v>
      </c>
      <c r="E65" s="22" t="s">
        <v>1061</v>
      </c>
      <c r="F65" s="24" t="s">
        <v>1057</v>
      </c>
    </row>
    <row r="66" spans="2:6">
      <c r="B66" s="36" t="s">
        <v>1062</v>
      </c>
      <c r="C66" s="38">
        <f>SUM(Gabarito!E187,Gabarito!E188,Gabarito!E189,Gabarito!E192,Gabarito!E193,Gabarito!E194,Gabarito!E195)</f>
        <v>0</v>
      </c>
      <c r="D66" s="39">
        <v>0.04</v>
      </c>
      <c r="E66" s="40">
        <f>C66*D66</f>
        <v>0</v>
      </c>
      <c r="F66" s="56">
        <f>H5</f>
        <v>1.3002</v>
      </c>
    </row>
    <row r="67" spans="2:6">
      <c r="B67" s="36" t="s">
        <v>1063</v>
      </c>
      <c r="C67" s="38">
        <f>C69+(C69*F66)</f>
        <v>0</v>
      </c>
      <c r="D67" s="39">
        <v>0.2</v>
      </c>
      <c r="E67" s="42">
        <f>C67*D67-E66</f>
        <v>0</v>
      </c>
      <c r="F67" s="43"/>
    </row>
    <row r="68" spans="2:6">
      <c r="B68" s="36" t="s">
        <v>1046</v>
      </c>
      <c r="C68" s="38">
        <f>C66</f>
        <v>0</v>
      </c>
      <c r="D68" s="44">
        <v>9.7500000000000003E-2</v>
      </c>
      <c r="E68" s="45">
        <f>C68*9.75%</f>
        <v>0</v>
      </c>
      <c r="F68" s="43"/>
    </row>
    <row r="69" spans="2:6">
      <c r="B69" s="36" t="s">
        <v>1058</v>
      </c>
      <c r="C69" s="45">
        <f>C66+E68</f>
        <v>0</v>
      </c>
      <c r="D69" s="46"/>
      <c r="E69" s="46"/>
      <c r="F69" s="43"/>
    </row>
    <row r="70" spans="2:6">
      <c r="B70" s="36"/>
      <c r="C70" s="46"/>
      <c r="D70" s="46"/>
      <c r="E70" s="46"/>
      <c r="F70" s="47"/>
    </row>
    <row r="71" spans="2:6" ht="13.5" thickBot="1">
      <c r="B71" s="37" t="s">
        <v>1051</v>
      </c>
      <c r="C71" s="48">
        <f>C69+E67</f>
        <v>0</v>
      </c>
      <c r="D71" s="49"/>
      <c r="E71" s="49"/>
      <c r="F71" s="50"/>
    </row>
    <row r="72" spans="2:6" ht="13.5" thickBot="1"/>
    <row r="73" spans="2:6">
      <c r="B73" s="431" t="s">
        <v>1069</v>
      </c>
      <c r="C73" s="432"/>
      <c r="D73" s="432"/>
      <c r="E73" s="432"/>
      <c r="F73" s="433"/>
    </row>
    <row r="74" spans="2:6" ht="21.75" thickBot="1">
      <c r="B74" s="36"/>
      <c r="C74" s="22" t="s">
        <v>1060</v>
      </c>
      <c r="D74" s="23" t="s">
        <v>1055</v>
      </c>
      <c r="E74" s="22" t="s">
        <v>1061</v>
      </c>
      <c r="F74" s="24" t="s">
        <v>1057</v>
      </c>
    </row>
    <row r="75" spans="2:6">
      <c r="B75" s="36" t="s">
        <v>1062</v>
      </c>
      <c r="C75" s="38">
        <f>SUM(Gabarito!E137:E138)</f>
        <v>0</v>
      </c>
      <c r="D75" s="39">
        <v>0.12</v>
      </c>
      <c r="E75" s="40">
        <f>C75*D75</f>
        <v>0</v>
      </c>
      <c r="F75" s="56">
        <f>H4</f>
        <v>0.95569999999999999</v>
      </c>
    </row>
    <row r="76" spans="2:6">
      <c r="B76" s="36" t="s">
        <v>1063</v>
      </c>
      <c r="C76" s="38">
        <f>C78+(C78*F75)</f>
        <v>0</v>
      </c>
      <c r="D76" s="39">
        <f>I4</f>
        <v>0.2</v>
      </c>
      <c r="E76" s="42">
        <f>C76*D76-E75</f>
        <v>0</v>
      </c>
      <c r="F76" s="43"/>
    </row>
    <row r="77" spans="2:6">
      <c r="B77" s="36" t="s">
        <v>1046</v>
      </c>
      <c r="C77" s="38">
        <f>C75</f>
        <v>0</v>
      </c>
      <c r="D77" s="44">
        <v>3.2500000000000001E-2</v>
      </c>
      <c r="E77" s="45">
        <f>C77*D77</f>
        <v>0</v>
      </c>
      <c r="F77" s="43"/>
    </row>
    <row r="78" spans="2:6">
      <c r="B78" s="36" t="s">
        <v>1058</v>
      </c>
      <c r="C78" s="45">
        <f>C75+E77</f>
        <v>0</v>
      </c>
      <c r="D78" s="46"/>
      <c r="E78" s="46"/>
      <c r="F78" s="43"/>
    </row>
    <row r="79" spans="2:6">
      <c r="B79" s="36"/>
      <c r="C79" s="46"/>
      <c r="D79" s="46"/>
      <c r="E79" s="46"/>
      <c r="F79" s="47"/>
    </row>
    <row r="80" spans="2:6" ht="13.5" thickBot="1">
      <c r="B80" s="37" t="s">
        <v>1051</v>
      </c>
      <c r="C80" s="48">
        <f>C78+E76</f>
        <v>0</v>
      </c>
      <c r="D80" s="49"/>
      <c r="E80" s="49"/>
      <c r="F80" s="50"/>
    </row>
    <row r="81" spans="2:6" ht="13.5" thickBot="1"/>
    <row r="82" spans="2:6">
      <c r="B82" s="431" t="s">
        <v>1070</v>
      </c>
      <c r="C82" s="432"/>
      <c r="D82" s="432"/>
      <c r="E82" s="432"/>
      <c r="F82" s="433"/>
    </row>
    <row r="83" spans="2:6" ht="21">
      <c r="B83" s="36"/>
      <c r="C83" s="22" t="s">
        <v>1060</v>
      </c>
      <c r="D83" s="23" t="s">
        <v>1055</v>
      </c>
      <c r="E83" s="22" t="s">
        <v>1061</v>
      </c>
      <c r="F83" s="24" t="s">
        <v>1057</v>
      </c>
    </row>
    <row r="84" spans="2:6">
      <c r="B84" s="36" t="s">
        <v>1062</v>
      </c>
      <c r="C84" s="38">
        <f>SUM(Gabarito!E202)</f>
        <v>0</v>
      </c>
      <c r="D84" s="39">
        <v>0.04</v>
      </c>
      <c r="E84" s="40">
        <f>C84*D84</f>
        <v>0</v>
      </c>
      <c r="F84" s="56">
        <f>H7</f>
        <v>1.0422</v>
      </c>
    </row>
    <row r="85" spans="2:6">
      <c r="B85" s="36" t="s">
        <v>1063</v>
      </c>
      <c r="C85" s="38">
        <f>C87+(C87*F84)</f>
        <v>0</v>
      </c>
      <c r="D85" s="39">
        <f>I7</f>
        <v>0.2</v>
      </c>
      <c r="E85" s="42">
        <f>C85*D85-E84</f>
        <v>0</v>
      </c>
      <c r="F85" s="43"/>
    </row>
    <row r="86" spans="2:6">
      <c r="B86" s="36" t="s">
        <v>1046</v>
      </c>
      <c r="C86" s="38">
        <f>C84</f>
        <v>0</v>
      </c>
      <c r="D86" s="44">
        <v>0</v>
      </c>
      <c r="E86" s="45">
        <v>0</v>
      </c>
      <c r="F86" s="43"/>
    </row>
    <row r="87" spans="2:6">
      <c r="B87" s="36" t="s">
        <v>1058</v>
      </c>
      <c r="C87" s="45">
        <f>C84</f>
        <v>0</v>
      </c>
      <c r="D87" s="46"/>
      <c r="E87" s="46"/>
      <c r="F87" s="43"/>
    </row>
    <row r="88" spans="2:6">
      <c r="B88" s="36"/>
      <c r="C88" s="46"/>
      <c r="D88" s="46"/>
      <c r="E88" s="46"/>
      <c r="F88" s="47"/>
    </row>
    <row r="89" spans="2:6">
      <c r="B89" s="37" t="s">
        <v>1051</v>
      </c>
      <c r="C89" s="48">
        <f>C87+E85</f>
        <v>0</v>
      </c>
      <c r="D89" s="49"/>
      <c r="E89" s="49"/>
      <c r="F89" s="50"/>
    </row>
    <row r="91" spans="2:6">
      <c r="B91" s="431" t="s">
        <v>1071</v>
      </c>
      <c r="C91" s="432"/>
      <c r="D91" s="432"/>
      <c r="E91" s="432"/>
      <c r="F91" s="433"/>
    </row>
    <row r="92" spans="2:6" ht="21">
      <c r="B92" s="36"/>
      <c r="C92" s="22" t="s">
        <v>1060</v>
      </c>
      <c r="D92" s="23" t="s">
        <v>1038</v>
      </c>
      <c r="E92" s="22" t="s">
        <v>1039</v>
      </c>
      <c r="F92" s="24" t="s">
        <v>1040</v>
      </c>
    </row>
    <row r="93" spans="2:6">
      <c r="B93" s="36" t="s">
        <v>1062</v>
      </c>
      <c r="C93" s="38">
        <f>SUM(Gabarito!E187,Gabarito!E188,Gabarito!E189,Gabarito!E192,Gabarito!E193,Gabarito!E194,Gabarito!E195)</f>
        <v>0</v>
      </c>
      <c r="D93" s="39">
        <v>0.04</v>
      </c>
      <c r="E93" s="40">
        <f>C93*D93</f>
        <v>0</v>
      </c>
      <c r="F93" s="56">
        <f>F5</f>
        <v>0.57969999999999999</v>
      </c>
    </row>
    <row r="94" spans="2:6">
      <c r="B94" s="36" t="s">
        <v>1063</v>
      </c>
      <c r="C94" s="38">
        <f>C96+(C96*F93)</f>
        <v>0</v>
      </c>
      <c r="D94" s="39">
        <f>F2</f>
        <v>0.17</v>
      </c>
      <c r="E94" s="42">
        <f>C94*D94-E93</f>
        <v>0</v>
      </c>
      <c r="F94" s="43"/>
    </row>
    <row r="95" spans="2:6">
      <c r="B95" s="36" t="s">
        <v>1046</v>
      </c>
      <c r="C95" s="38">
        <f>C93</f>
        <v>0</v>
      </c>
      <c r="D95" s="44">
        <v>9.7500000000000003E-2</v>
      </c>
      <c r="E95" s="45">
        <f>C95*9.75%</f>
        <v>0</v>
      </c>
      <c r="F95" s="43"/>
    </row>
    <row r="96" spans="2:6">
      <c r="B96" s="36" t="s">
        <v>1058</v>
      </c>
      <c r="C96" s="45">
        <f>C93+E95</f>
        <v>0</v>
      </c>
      <c r="D96" s="46"/>
      <c r="E96" s="46"/>
      <c r="F96" s="43"/>
    </row>
    <row r="97" spans="2:6">
      <c r="B97" s="36"/>
      <c r="C97" s="46"/>
      <c r="D97" s="46"/>
      <c r="E97" s="46"/>
      <c r="F97" s="47"/>
    </row>
    <row r="98" spans="2:6">
      <c r="B98" s="37" t="s">
        <v>1051</v>
      </c>
      <c r="C98" s="48">
        <f>C96+E94</f>
        <v>0</v>
      </c>
      <c r="D98" s="49"/>
      <c r="E98" s="49"/>
      <c r="F98" s="50"/>
    </row>
    <row r="100" spans="2:6">
      <c r="B100" s="431" t="s">
        <v>1072</v>
      </c>
      <c r="C100" s="432"/>
      <c r="D100" s="432"/>
      <c r="E100" s="432"/>
      <c r="F100" s="433"/>
    </row>
    <row r="101" spans="2:6" ht="21">
      <c r="B101" s="36"/>
      <c r="C101" s="22" t="s">
        <v>1060</v>
      </c>
      <c r="D101" s="23" t="s">
        <v>1055</v>
      </c>
      <c r="E101" s="22" t="s">
        <v>1061</v>
      </c>
      <c r="F101" s="24" t="s">
        <v>1057</v>
      </c>
    </row>
    <row r="102" spans="2:6">
      <c r="B102" s="36" t="s">
        <v>1062</v>
      </c>
      <c r="C102" s="38">
        <f>SUM(Gabarito!E137:E138)</f>
        <v>0</v>
      </c>
      <c r="D102" s="39">
        <v>7.0000000000000007E-2</v>
      </c>
      <c r="E102" s="40">
        <f>C102*D102</f>
        <v>0</v>
      </c>
      <c r="F102" s="56">
        <f>F4</f>
        <v>0.57969999999999999</v>
      </c>
    </row>
    <row r="103" spans="2:6">
      <c r="B103" s="36" t="s">
        <v>1063</v>
      </c>
      <c r="C103" s="38">
        <f>C105+(C105*F102)</f>
        <v>0</v>
      </c>
      <c r="D103" s="39">
        <f>F2</f>
        <v>0.17</v>
      </c>
      <c r="E103" s="42">
        <f>C103*D103-E102</f>
        <v>0</v>
      </c>
      <c r="F103" s="43"/>
    </row>
    <row r="104" spans="2:6">
      <c r="B104" s="36" t="s">
        <v>1046</v>
      </c>
      <c r="C104" s="38">
        <f>C102</f>
        <v>0</v>
      </c>
      <c r="D104" s="44">
        <v>3.2500000000000001E-2</v>
      </c>
      <c r="E104" s="45">
        <f>C104*D104</f>
        <v>0</v>
      </c>
      <c r="F104" s="43"/>
    </row>
    <row r="105" spans="2:6">
      <c r="B105" s="36" t="s">
        <v>1058</v>
      </c>
      <c r="C105" s="45">
        <f>C102+E104</f>
        <v>0</v>
      </c>
      <c r="D105" s="46"/>
      <c r="E105" s="46"/>
      <c r="F105" s="43"/>
    </row>
    <row r="106" spans="2:6">
      <c r="B106" s="36"/>
      <c r="C106" s="46"/>
      <c r="D106" s="46"/>
      <c r="E106" s="46"/>
      <c r="F106" s="47"/>
    </row>
    <row r="107" spans="2:6" ht="13.5" thickBot="1">
      <c r="B107" s="37" t="s">
        <v>1051</v>
      </c>
      <c r="C107" s="48">
        <f>C105+E103</f>
        <v>0</v>
      </c>
      <c r="D107" s="49"/>
      <c r="E107" s="49"/>
      <c r="F107" s="50"/>
    </row>
    <row r="108" spans="2:6" ht="13.5" thickBot="1"/>
    <row r="109" spans="2:6">
      <c r="B109" s="431" t="s">
        <v>1073</v>
      </c>
      <c r="C109" s="432"/>
      <c r="D109" s="432"/>
      <c r="E109" s="432"/>
      <c r="F109" s="433"/>
    </row>
    <row r="110" spans="2:6" ht="21">
      <c r="B110" s="36"/>
      <c r="C110" s="22" t="s">
        <v>1060</v>
      </c>
      <c r="D110" s="23" t="s">
        <v>1055</v>
      </c>
      <c r="E110" s="22" t="s">
        <v>1061</v>
      </c>
      <c r="F110" s="24" t="s">
        <v>1040</v>
      </c>
    </row>
    <row r="111" spans="2:6">
      <c r="B111" s="36" t="s">
        <v>1062</v>
      </c>
      <c r="C111" s="38">
        <f>SUM(Gabarito!E202)</f>
        <v>0</v>
      </c>
      <c r="D111" s="39">
        <v>0.04</v>
      </c>
      <c r="E111" s="40">
        <f>C111*D111</f>
        <v>0</v>
      </c>
      <c r="F111" s="56">
        <f>F7</f>
        <v>0.57969999999999999</v>
      </c>
    </row>
    <row r="112" spans="2:6">
      <c r="B112" s="36" t="s">
        <v>1063</v>
      </c>
      <c r="C112" s="38">
        <f>C114+(C114*F111)</f>
        <v>0</v>
      </c>
      <c r="D112" s="39">
        <f>F2</f>
        <v>0.17</v>
      </c>
      <c r="E112" s="42">
        <f>C112*D112-E111</f>
        <v>0</v>
      </c>
      <c r="F112" s="43"/>
    </row>
    <row r="113" spans="2:6">
      <c r="B113" s="36" t="s">
        <v>1046</v>
      </c>
      <c r="C113" s="38">
        <f>C111</f>
        <v>0</v>
      </c>
      <c r="D113" s="44">
        <v>0</v>
      </c>
      <c r="E113" s="45">
        <v>0</v>
      </c>
      <c r="F113" s="43"/>
    </row>
    <row r="114" spans="2:6">
      <c r="B114" s="36" t="s">
        <v>1058</v>
      </c>
      <c r="C114" s="45">
        <f>C111</f>
        <v>0</v>
      </c>
      <c r="D114" s="46"/>
      <c r="E114" s="46"/>
      <c r="F114" s="43"/>
    </row>
    <row r="115" spans="2:6">
      <c r="B115" s="36"/>
      <c r="C115" s="46"/>
      <c r="D115" s="46"/>
      <c r="E115" s="46"/>
      <c r="F115" s="47"/>
    </row>
    <row r="116" spans="2:6" ht="13.5" thickBot="1">
      <c r="B116" s="37" t="s">
        <v>1051</v>
      </c>
      <c r="C116" s="48">
        <f>C114+E112</f>
        <v>0</v>
      </c>
      <c r="D116" s="49"/>
      <c r="E116" s="49"/>
      <c r="F116" s="50"/>
    </row>
    <row r="117" spans="2:6" ht="13.5" thickBot="1"/>
    <row r="118" spans="2:6">
      <c r="B118" s="431" t="s">
        <v>1074</v>
      </c>
      <c r="C118" s="432"/>
      <c r="D118" s="432"/>
      <c r="E118" s="432"/>
      <c r="F118" s="433"/>
    </row>
    <row r="119" spans="2:6" ht="21">
      <c r="B119" s="36"/>
      <c r="C119" s="22" t="s">
        <v>1054</v>
      </c>
      <c r="D119" s="23" t="s">
        <v>1055</v>
      </c>
      <c r="E119" s="22" t="s">
        <v>1056</v>
      </c>
      <c r="F119" s="24" t="s">
        <v>1057</v>
      </c>
    </row>
    <row r="120" spans="2:6">
      <c r="B120" s="36" t="s">
        <v>1042</v>
      </c>
      <c r="C120" s="38">
        <f>SUM(Gabarito!E137:E138)</f>
        <v>0</v>
      </c>
      <c r="D120" s="39">
        <v>0.12</v>
      </c>
      <c r="E120" s="40">
        <f>C120*D120</f>
        <v>0</v>
      </c>
      <c r="F120" s="56">
        <f>K4</f>
        <v>0</v>
      </c>
    </row>
    <row r="121" spans="2:6">
      <c r="B121" s="36" t="s">
        <v>1044</v>
      </c>
      <c r="C121" s="38">
        <f>C123+(C123*F120)</f>
        <v>0</v>
      </c>
      <c r="D121" s="39">
        <f>J2</f>
        <v>0</v>
      </c>
      <c r="E121" s="42">
        <f>C121*D121-E120</f>
        <v>0</v>
      </c>
      <c r="F121" s="43"/>
    </row>
    <row r="122" spans="2:6">
      <c r="B122" s="36" t="s">
        <v>1046</v>
      </c>
      <c r="C122" s="38">
        <f>C120</f>
        <v>0</v>
      </c>
      <c r="D122" s="44">
        <v>3.2500000000000001E-2</v>
      </c>
      <c r="E122" s="45">
        <f>C122*D122</f>
        <v>0</v>
      </c>
      <c r="F122" s="43"/>
    </row>
    <row r="123" spans="2:6">
      <c r="B123" s="36" t="s">
        <v>1058</v>
      </c>
      <c r="C123" s="45">
        <f>C120+E122</f>
        <v>0</v>
      </c>
      <c r="D123" s="46"/>
      <c r="E123" s="46"/>
      <c r="F123" s="43"/>
    </row>
    <row r="124" spans="2:6">
      <c r="B124" s="36"/>
      <c r="C124" s="46"/>
      <c r="D124" s="46"/>
      <c r="E124" s="46"/>
      <c r="F124" s="47"/>
    </row>
    <row r="125" spans="2:6">
      <c r="B125" s="37" t="s">
        <v>1051</v>
      </c>
      <c r="C125" s="48">
        <f>C123+E121</f>
        <v>0</v>
      </c>
      <c r="D125" s="49"/>
      <c r="E125" s="49"/>
      <c r="F125" s="50"/>
    </row>
    <row r="127" spans="2:6">
      <c r="B127" s="431" t="s">
        <v>1075</v>
      </c>
      <c r="C127" s="432"/>
      <c r="D127" s="432"/>
      <c r="E127" s="432"/>
      <c r="F127" s="433"/>
    </row>
    <row r="128" spans="2:6" ht="21">
      <c r="B128" s="18"/>
      <c r="C128" s="22" t="s">
        <v>1037</v>
      </c>
      <c r="D128" s="23" t="s">
        <v>1038</v>
      </c>
      <c r="E128" s="22" t="s">
        <v>1039</v>
      </c>
      <c r="F128" s="24" t="s">
        <v>1040</v>
      </c>
    </row>
    <row r="129" spans="2:6">
      <c r="B129" s="36" t="s">
        <v>1042</v>
      </c>
      <c r="C129" s="38">
        <f>SUM(Gabarito!E202)</f>
        <v>0</v>
      </c>
      <c r="D129" s="39">
        <v>0.04</v>
      </c>
      <c r="E129" s="40">
        <f>C129*D129</f>
        <v>0</v>
      </c>
      <c r="F129" s="55">
        <f>K7</f>
        <v>0</v>
      </c>
    </row>
    <row r="130" spans="2:6">
      <c r="B130" s="36" t="s">
        <v>1044</v>
      </c>
      <c r="C130" s="38">
        <f>C132+(C132*F129)</f>
        <v>0</v>
      </c>
      <c r="D130" s="39">
        <f>J2</f>
        <v>0</v>
      </c>
      <c r="E130" s="42">
        <f>C130*D130-E129</f>
        <v>0</v>
      </c>
      <c r="F130" s="43"/>
    </row>
    <row r="131" spans="2:6">
      <c r="B131" s="36" t="s">
        <v>1046</v>
      </c>
      <c r="C131" s="38">
        <f>C129</f>
        <v>0</v>
      </c>
      <c r="D131" s="44">
        <v>0</v>
      </c>
      <c r="E131" s="45">
        <f>C131+D131</f>
        <v>0</v>
      </c>
      <c r="F131" s="43"/>
    </row>
    <row r="132" spans="2:6">
      <c r="B132" s="36" t="s">
        <v>1048</v>
      </c>
      <c r="C132" s="45">
        <f>C129</f>
        <v>0</v>
      </c>
      <c r="D132" s="46"/>
      <c r="E132" s="46"/>
      <c r="F132" s="43"/>
    </row>
    <row r="133" spans="2:6">
      <c r="B133" s="36"/>
      <c r="C133" s="46"/>
      <c r="D133" s="46"/>
      <c r="E133" s="46"/>
      <c r="F133" s="47"/>
    </row>
    <row r="134" spans="2:6">
      <c r="B134" s="37" t="s">
        <v>1051</v>
      </c>
      <c r="C134" s="48">
        <f>C132+E130</f>
        <v>0</v>
      </c>
      <c r="D134" s="49"/>
      <c r="E134" s="49"/>
      <c r="F134" s="50"/>
    </row>
  </sheetData>
  <mergeCells count="20">
    <mergeCell ref="B109:F109"/>
    <mergeCell ref="B118:F118"/>
    <mergeCell ref="B127:F127"/>
    <mergeCell ref="B91:F91"/>
    <mergeCell ref="B73:F73"/>
    <mergeCell ref="B82:F82"/>
    <mergeCell ref="B100:F100"/>
    <mergeCell ref="B29:F29"/>
    <mergeCell ref="B38:F38"/>
    <mergeCell ref="B46:F46"/>
    <mergeCell ref="B55:F55"/>
    <mergeCell ref="B64:F64"/>
    <mergeCell ref="B20:F20"/>
    <mergeCell ref="H12:Q12"/>
    <mergeCell ref="L2:M8"/>
    <mergeCell ref="B11:F11"/>
    <mergeCell ref="B2:C2"/>
    <mergeCell ref="H2:H3"/>
    <mergeCell ref="I2:I3"/>
    <mergeCell ref="J2:K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Rafael R A Representações</cp:lastModifiedBy>
  <cp:revision/>
  <dcterms:created xsi:type="dcterms:W3CDTF">2026-05-14T19:32:06Z</dcterms:created>
  <dcterms:modified xsi:type="dcterms:W3CDTF">2026-05-17T03:43:55Z</dcterms:modified>
  <cp:category/>
  <cp:contentStatus/>
</cp:coreProperties>
</file>